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判定シミュレーター" sheetId="1" state="visible" r:id="rId3"/>
    <sheet name="上限回数 早見表" sheetId="2" state="visible" r:id="rId4"/>
    <sheet name="導入パターン比較" sheetId="3" state="visible" r:id="rId5"/>
    <sheet name="深夜勤務 夜食代"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<sst xmlns="http://schemas.openxmlformats.org/spreadsheetml/2006/main" count="99" uniqueCount="95">
  <si>
    <r>
      <rPr>
        <b val="true"/>
        <sz val="13"/>
        <color rgb="FFFFFFFF"/>
        <rFont val="Noto Sans CJK SC"/>
        <family val="2"/>
      </rPr>
      <t xml:space="preserve">食事補助 非課税限度額 判定シミュレーター（令和</t>
    </r>
    <r>
      <rPr>
        <b val="true"/>
        <sz val="13"/>
        <color rgb="FFFFFFFF"/>
        <rFont val="Meiryo"/>
        <family val="0"/>
        <charset val="1"/>
      </rPr>
      <t xml:space="preserve">8</t>
    </r>
    <r>
      <rPr>
        <b val="true"/>
        <sz val="13"/>
        <color rgb="FFFFFFFF"/>
        <rFont val="Noto Sans CJK SC"/>
        <family val="2"/>
      </rPr>
      <t xml:space="preserve">年</t>
    </r>
    <r>
      <rPr>
        <b val="true"/>
        <sz val="13"/>
        <color rgb="FFFFFFFF"/>
        <rFont val="Meiryo"/>
        <family val="0"/>
        <charset val="1"/>
      </rPr>
      <t xml:space="preserve">4</t>
    </r>
    <r>
      <rPr>
        <b val="true"/>
        <sz val="13"/>
        <color rgb="FFFFFFFF"/>
        <rFont val="Noto Sans CJK SC"/>
        <family val="2"/>
      </rPr>
      <t xml:space="preserve">月</t>
    </r>
    <r>
      <rPr>
        <b val="true"/>
        <sz val="13"/>
        <color rgb="FFFFFFFF"/>
        <rFont val="Meiryo"/>
        <family val="0"/>
        <charset val="1"/>
      </rPr>
      <t xml:space="preserve">1</t>
    </r>
    <r>
      <rPr>
        <b val="true"/>
        <sz val="13"/>
        <color rgb="FFFFFFFF"/>
        <rFont val="Noto Sans CJK SC"/>
        <family val="2"/>
      </rPr>
      <t xml:space="preserve">日以後 支給分）</t>
    </r>
  </si>
  <si>
    <r>
      <rPr>
        <sz val="9"/>
        <color rgb="FF595959"/>
        <rFont val="Noto Sans CJK SC"/>
        <family val="2"/>
      </rPr>
      <t xml:space="preserve">所得税基本通達</t>
    </r>
    <r>
      <rPr>
        <sz val="9"/>
        <color rgb="FF595959"/>
        <rFont val="Meiryo"/>
        <family val="0"/>
        <charset val="1"/>
      </rPr>
      <t xml:space="preserve">36-38</t>
    </r>
    <r>
      <rPr>
        <sz val="9"/>
        <color rgb="FF595959"/>
        <rFont val="Noto Sans CJK SC"/>
        <family val="2"/>
      </rPr>
      <t xml:space="preserve">の</t>
    </r>
    <r>
      <rPr>
        <sz val="9"/>
        <color rgb="FF595959"/>
        <rFont val="Meiryo"/>
        <family val="0"/>
        <charset val="1"/>
      </rPr>
      <t xml:space="preserve">2</t>
    </r>
    <r>
      <rPr>
        <sz val="9"/>
        <color rgb="FF595959"/>
        <rFont val="Noto Sans CJK SC"/>
        <family val="2"/>
      </rPr>
      <t xml:space="preserve">（令和</t>
    </r>
    <r>
      <rPr>
        <sz val="9"/>
        <color rgb="FF595959"/>
        <rFont val="Meiryo"/>
        <family val="0"/>
        <charset val="1"/>
      </rPr>
      <t xml:space="preserve">8</t>
    </r>
    <r>
      <rPr>
        <sz val="9"/>
        <color rgb="FF595959"/>
        <rFont val="Noto Sans CJK SC"/>
        <family val="2"/>
      </rPr>
      <t xml:space="preserve">年</t>
    </r>
    <r>
      <rPr>
        <sz val="9"/>
        <color rgb="FF595959"/>
        <rFont val="Meiryo"/>
        <family val="0"/>
        <charset val="1"/>
      </rPr>
      <t xml:space="preserve">3</t>
    </r>
    <r>
      <rPr>
        <sz val="9"/>
        <color rgb="FF595959"/>
        <rFont val="Noto Sans CJK SC"/>
        <family val="2"/>
      </rPr>
      <t xml:space="preserve">月</t>
    </r>
    <r>
      <rPr>
        <sz val="9"/>
        <color rgb="FF595959"/>
        <rFont val="Meiryo"/>
        <family val="0"/>
        <charset val="1"/>
      </rPr>
      <t xml:space="preserve">31</t>
    </r>
    <r>
      <rPr>
        <sz val="9"/>
        <color rgb="FF595959"/>
        <rFont val="Noto Sans CJK SC"/>
        <family val="2"/>
      </rPr>
      <t xml:space="preserve">日付 課法</t>
    </r>
    <r>
      <rPr>
        <sz val="9"/>
        <color rgb="FF595959"/>
        <rFont val="Meiryo"/>
        <family val="0"/>
        <charset val="1"/>
      </rPr>
      <t xml:space="preserve">12-1</t>
    </r>
    <r>
      <rPr>
        <sz val="9"/>
        <color rgb="FF595959"/>
        <rFont val="Noto Sans CJK SC"/>
        <family val="2"/>
      </rPr>
      <t xml:space="preserve">、課個</t>
    </r>
    <r>
      <rPr>
        <sz val="9"/>
        <color rgb="FF595959"/>
        <rFont val="Meiryo"/>
        <family val="0"/>
        <charset val="1"/>
      </rPr>
      <t xml:space="preserve">2-3</t>
    </r>
    <r>
      <rPr>
        <sz val="9"/>
        <color rgb="FF595959"/>
        <rFont val="Noto Sans CJK SC"/>
        <family val="2"/>
      </rPr>
      <t xml:space="preserve">、課審</t>
    </r>
    <r>
      <rPr>
        <sz val="9"/>
        <color rgb="FF595959"/>
        <rFont val="Meiryo"/>
        <family val="0"/>
        <charset val="1"/>
      </rPr>
      <t xml:space="preserve">5-1 </t>
    </r>
    <r>
      <rPr>
        <sz val="9"/>
        <color rgb="FF595959"/>
        <rFont val="Noto Sans CJK SC"/>
        <family val="2"/>
      </rPr>
      <t xml:space="preserve">改正）</t>
    </r>
  </si>
  <si>
    <t xml:space="preserve">【使い方】</t>
  </si>
  <si>
    <t xml:space="preserve">黄色セル（青文字）に自社の数値を入力してください。それ以外のセルは自動計算です。</t>
  </si>
  <si>
    <r>
      <rPr>
        <sz val="9"/>
        <color rgb="FF000000"/>
        <rFont val="Noto Sans CJK SC"/>
        <family val="2"/>
      </rPr>
      <t xml:space="preserve">弁当と社員食堂を併用していない場合は、使わない区分の「月間利用回数」に </t>
    </r>
    <r>
      <rPr>
        <sz val="9"/>
        <color rgb="FF000000"/>
        <rFont val="Meiryo"/>
        <family val="0"/>
        <charset val="1"/>
      </rPr>
      <t xml:space="preserve">0 </t>
    </r>
    <r>
      <rPr>
        <sz val="9"/>
        <color rgb="FF000000"/>
        <rFont val="Noto Sans CJK SC"/>
        <family val="2"/>
      </rPr>
      <t xml:space="preserve">を入力します。</t>
    </r>
  </si>
  <si>
    <t xml:space="preserve">入力に誤りがある場合は、下の「入力チェック」欄に内容が表示されます。</t>
  </si>
  <si>
    <t xml:space="preserve">■ 入力欄</t>
  </si>
  <si>
    <r>
      <rPr>
        <b val="true"/>
        <sz val="10"/>
        <color rgb="FF000000"/>
        <rFont val="Noto Sans CJK SC"/>
        <family val="2"/>
      </rPr>
      <t xml:space="preserve">区分</t>
    </r>
    <r>
      <rPr>
        <b val="true"/>
        <sz val="10"/>
        <color rgb="FF000000"/>
        <rFont val="Meiryo"/>
        <family val="0"/>
        <charset val="1"/>
      </rPr>
      <t xml:space="preserve">A</t>
    </r>
    <r>
      <rPr>
        <b val="true"/>
        <sz val="10"/>
        <color rgb="FF000000"/>
        <rFont val="Noto Sans CJK SC"/>
        <family val="2"/>
      </rPr>
      <t xml:space="preserve">：弁当の支給</t>
    </r>
  </si>
  <si>
    <r>
      <rPr>
        <b val="true"/>
        <sz val="10"/>
        <color rgb="FF000000"/>
        <rFont val="Noto Sans CJK SC"/>
        <family val="2"/>
      </rPr>
      <t xml:space="preserve">区分</t>
    </r>
    <r>
      <rPr>
        <b val="true"/>
        <sz val="10"/>
        <color rgb="FF000000"/>
        <rFont val="Meiryo"/>
        <family val="0"/>
        <charset val="1"/>
      </rPr>
      <t xml:space="preserve">B</t>
    </r>
    <r>
      <rPr>
        <b val="true"/>
        <sz val="10"/>
        <color rgb="FF000000"/>
        <rFont val="Noto Sans CJK SC"/>
        <family val="2"/>
      </rPr>
      <t xml:space="preserve">：社員食堂等</t>
    </r>
  </si>
  <si>
    <r>
      <rPr>
        <sz val="10"/>
        <color rgb="FF000000"/>
        <rFont val="Noto Sans CJK SC"/>
        <family val="2"/>
      </rPr>
      <t xml:space="preserve">食事の価額（</t>
    </r>
    <r>
      <rPr>
        <sz val="10"/>
        <color rgb="FF000000"/>
        <rFont val="Meiryo"/>
        <family val="0"/>
        <charset val="1"/>
      </rPr>
      <t xml:space="preserve">1</t>
    </r>
    <r>
      <rPr>
        <sz val="10"/>
        <color rgb="FF000000"/>
        <rFont val="Noto Sans CJK SC"/>
        <family val="2"/>
      </rPr>
      <t xml:space="preserve">食・税込）</t>
    </r>
  </si>
  <si>
    <r>
      <rPr>
        <sz val="9"/>
        <color rgb="FF595959"/>
        <rFont val="Noto Sans CJK SC"/>
        <family val="2"/>
      </rPr>
      <t xml:space="preserve">所基通</t>
    </r>
    <r>
      <rPr>
        <sz val="9"/>
        <color rgb="FF595959"/>
        <rFont val="Meiryo"/>
        <family val="0"/>
        <charset val="1"/>
      </rPr>
      <t xml:space="preserve">36-38</t>
    </r>
    <r>
      <rPr>
        <sz val="9"/>
        <color rgb="FF595959"/>
        <rFont val="Noto Sans CJK SC"/>
        <family val="2"/>
      </rPr>
      <t xml:space="preserve">による評価額（購入価額等）</t>
    </r>
  </si>
  <si>
    <r>
      <rPr>
        <sz val="10"/>
        <color rgb="FF000000"/>
        <rFont val="Noto Sans CJK SC"/>
        <family val="2"/>
      </rPr>
      <t xml:space="preserve">本人負担額（</t>
    </r>
    <r>
      <rPr>
        <sz val="10"/>
        <color rgb="FF000000"/>
        <rFont val="Meiryo"/>
        <family val="0"/>
        <charset val="1"/>
      </rPr>
      <t xml:space="preserve">1</t>
    </r>
    <r>
      <rPr>
        <sz val="10"/>
        <color rgb="FF000000"/>
        <rFont val="Noto Sans CJK SC"/>
        <family val="2"/>
      </rPr>
      <t xml:space="preserve">食・税込）</t>
    </r>
  </si>
  <si>
    <t xml:space="preserve">従業員から実際に徴収している金額</t>
  </si>
  <si>
    <r>
      <rPr>
        <sz val="10"/>
        <color rgb="FF000000"/>
        <rFont val="Noto Sans CJK SC"/>
        <family val="2"/>
      </rPr>
      <t xml:space="preserve">月間利用回数（</t>
    </r>
    <r>
      <rPr>
        <sz val="10"/>
        <color rgb="FF000000"/>
        <rFont val="Meiryo"/>
        <family val="0"/>
        <charset val="1"/>
      </rPr>
      <t xml:space="preserve">1</t>
    </r>
    <r>
      <rPr>
        <sz val="10"/>
        <color rgb="FF000000"/>
        <rFont val="Noto Sans CJK SC"/>
        <family val="2"/>
      </rPr>
      <t xml:space="preserve">人あたり）</t>
    </r>
  </si>
  <si>
    <r>
      <rPr>
        <sz val="9"/>
        <color rgb="FF595959"/>
        <rFont val="Meiryo"/>
        <family val="0"/>
        <charset val="1"/>
      </rPr>
      <t xml:space="preserve">0</t>
    </r>
    <r>
      <rPr>
        <sz val="9"/>
        <color rgb="FF595959"/>
        <rFont val="Noto Sans CJK SC"/>
        <family val="2"/>
      </rPr>
      <t xml:space="preserve">〜</t>
    </r>
    <r>
      <rPr>
        <sz val="9"/>
        <color rgb="FF595959"/>
        <rFont val="Meiryo"/>
        <family val="0"/>
        <charset val="1"/>
      </rPr>
      <t xml:space="preserve">31</t>
    </r>
    <r>
      <rPr>
        <sz val="9"/>
        <color rgb="FF595959"/>
        <rFont val="Noto Sans CJK SC"/>
        <family val="2"/>
      </rPr>
      <t xml:space="preserve">の整数。利用しない区分は </t>
    </r>
    <r>
      <rPr>
        <sz val="9"/>
        <color rgb="FF595959"/>
        <rFont val="Meiryo"/>
        <family val="0"/>
        <charset val="1"/>
      </rPr>
      <t xml:space="preserve">0 </t>
    </r>
    <r>
      <rPr>
        <sz val="9"/>
        <color rgb="FF595959"/>
        <rFont val="Noto Sans CJK SC"/>
        <family val="2"/>
      </rPr>
      <t xml:space="preserve">を入力</t>
    </r>
  </si>
  <si>
    <t xml:space="preserve">消費税率</t>
  </si>
  <si>
    <r>
      <rPr>
        <sz val="9"/>
        <color rgb="FF595959"/>
        <rFont val="Meiryo"/>
        <family val="0"/>
        <charset val="1"/>
      </rPr>
      <t xml:space="preserve">0.08</t>
    </r>
    <r>
      <rPr>
        <sz val="9"/>
        <color rgb="FF595959"/>
        <rFont val="Noto Sans CJK SC"/>
        <family val="2"/>
      </rPr>
      <t xml:space="preserve">（弁当）または </t>
    </r>
    <r>
      <rPr>
        <sz val="9"/>
        <color rgb="FF595959"/>
        <rFont val="Meiryo"/>
        <family val="0"/>
        <charset val="1"/>
      </rPr>
      <t xml:space="preserve">0.1</t>
    </r>
    <r>
      <rPr>
        <sz val="9"/>
        <color rgb="FF595959"/>
        <rFont val="Noto Sans CJK SC"/>
        <family val="2"/>
      </rPr>
      <t xml:space="preserve">（食堂・ケータリング）のみ</t>
    </r>
  </si>
  <si>
    <t xml:space="preserve">入力チェック</t>
  </si>
  <si>
    <r>
      <rPr>
        <b val="true"/>
        <sz val="10"/>
        <color rgb="FF000000"/>
        <rFont val="Noto Sans CJK SC"/>
        <family val="2"/>
      </rPr>
      <t xml:space="preserve">■ 要件① 本人が食事の価額の</t>
    </r>
    <r>
      <rPr>
        <b val="true"/>
        <sz val="10"/>
        <color rgb="FF000000"/>
        <rFont val="Meiryo"/>
        <family val="0"/>
        <charset val="1"/>
      </rPr>
      <t xml:space="preserve">50</t>
    </r>
    <r>
      <rPr>
        <b val="true"/>
        <sz val="10"/>
        <color rgb="FF000000"/>
        <rFont val="Noto Sans CJK SC"/>
        <family val="2"/>
      </rPr>
      <t xml:space="preserve">％以上を負担しているか（</t>
    </r>
    <r>
      <rPr>
        <b val="true"/>
        <sz val="10"/>
        <color rgb="FF000000"/>
        <rFont val="Meiryo"/>
        <family val="0"/>
        <charset val="1"/>
      </rPr>
      <t xml:space="preserve">1</t>
    </r>
    <r>
      <rPr>
        <b val="true"/>
        <sz val="10"/>
        <color rgb="FF000000"/>
        <rFont val="Noto Sans CJK SC"/>
        <family val="2"/>
      </rPr>
      <t xml:space="preserve">食ごとに判定）</t>
    </r>
  </si>
  <si>
    <t xml:space="preserve">本人負担割合</t>
  </si>
  <si>
    <r>
      <rPr>
        <sz val="9"/>
        <color rgb="FF595959"/>
        <rFont val="Noto Sans CJK SC"/>
        <family val="2"/>
      </rPr>
      <t xml:space="preserve">＝ 本人負担額 </t>
    </r>
    <r>
      <rPr>
        <sz val="9"/>
        <color rgb="FF595959"/>
        <rFont val="Meiryo"/>
        <family val="0"/>
        <charset val="1"/>
      </rPr>
      <t xml:space="preserve">÷ </t>
    </r>
    <r>
      <rPr>
        <sz val="9"/>
        <color rgb="FF595959"/>
        <rFont val="Noto Sans CJK SC"/>
        <family val="2"/>
      </rPr>
      <t xml:space="preserve">食事の価額</t>
    </r>
  </si>
  <si>
    <t xml:space="preserve">要件①の判定</t>
  </si>
  <si>
    <r>
      <rPr>
        <b val="true"/>
        <sz val="10"/>
        <color rgb="FF000000"/>
        <rFont val="Noto Sans CJK SC"/>
        <family val="2"/>
      </rPr>
      <t xml:space="preserve">■ 要件② 会社負担額が月額</t>
    </r>
    <r>
      <rPr>
        <b val="true"/>
        <sz val="10"/>
        <color rgb="FF000000"/>
        <rFont val="Meiryo"/>
        <family val="0"/>
        <charset val="1"/>
      </rPr>
      <t xml:space="preserve">7,500</t>
    </r>
    <r>
      <rPr>
        <b val="true"/>
        <sz val="10"/>
        <color rgb="FF000000"/>
        <rFont val="Noto Sans CJK SC"/>
        <family val="2"/>
      </rPr>
      <t xml:space="preserve">円（税抜）以下か（</t>
    </r>
    <r>
      <rPr>
        <b val="true"/>
        <sz val="10"/>
        <color rgb="FF000000"/>
        <rFont val="Meiryo"/>
        <family val="0"/>
        <charset val="1"/>
      </rPr>
      <t xml:space="preserve">1</t>
    </r>
    <r>
      <rPr>
        <b val="true"/>
        <sz val="10"/>
        <color rgb="FF000000"/>
        <rFont val="Noto Sans CJK SC"/>
        <family val="2"/>
      </rPr>
      <t xml:space="preserve">か月の合計で判定）</t>
    </r>
  </si>
  <si>
    <r>
      <rPr>
        <sz val="10"/>
        <color rgb="FF000000"/>
        <rFont val="Noto Sans CJK SC"/>
        <family val="2"/>
      </rPr>
      <t xml:space="preserve">会社負担額（</t>
    </r>
    <r>
      <rPr>
        <sz val="10"/>
        <color rgb="FF000000"/>
        <rFont val="Meiryo"/>
        <family val="0"/>
        <charset val="1"/>
      </rPr>
      <t xml:space="preserve">1</t>
    </r>
    <r>
      <rPr>
        <sz val="10"/>
        <color rgb="FF000000"/>
        <rFont val="Noto Sans CJK SC"/>
        <family val="2"/>
      </rPr>
      <t xml:space="preserve">食・税込）</t>
    </r>
  </si>
  <si>
    <t xml:space="preserve">＝ 食事の価額 － 本人負担額</t>
  </si>
  <si>
    <t xml:space="preserve">月間の会社負担額（税込）</t>
  </si>
  <si>
    <r>
      <rPr>
        <sz val="9"/>
        <color rgb="FF595959"/>
        <rFont val="Noto Sans CJK SC"/>
        <family val="2"/>
      </rPr>
      <t xml:space="preserve">＝ </t>
    </r>
    <r>
      <rPr>
        <sz val="9"/>
        <color rgb="FF595959"/>
        <rFont val="Meiryo"/>
        <family val="0"/>
        <charset val="1"/>
      </rPr>
      <t xml:space="preserve">1</t>
    </r>
    <r>
      <rPr>
        <sz val="9"/>
        <color rgb="FF595959"/>
        <rFont val="Noto Sans CJK SC"/>
        <family val="2"/>
      </rPr>
      <t xml:space="preserve">食あたり会社負担 </t>
    </r>
    <r>
      <rPr>
        <sz val="9"/>
        <color rgb="FF595959"/>
        <rFont val="Meiryo"/>
        <family val="0"/>
        <charset val="1"/>
      </rPr>
      <t xml:space="preserve">× </t>
    </r>
    <r>
      <rPr>
        <sz val="9"/>
        <color rgb="FF595959"/>
        <rFont val="Noto Sans CJK SC"/>
        <family val="2"/>
      </rPr>
      <t xml:space="preserve">月間利用回数</t>
    </r>
  </si>
  <si>
    <t xml:space="preserve">同上（税抜換算）</t>
  </si>
  <si>
    <r>
      <rPr>
        <sz val="9"/>
        <color rgb="FF595959"/>
        <rFont val="Noto Sans CJK SC"/>
        <family val="2"/>
      </rPr>
      <t xml:space="preserve">＝ 税込金額 </t>
    </r>
    <r>
      <rPr>
        <sz val="9"/>
        <color rgb="FF595959"/>
        <rFont val="Meiryo"/>
        <family val="0"/>
        <charset val="1"/>
      </rPr>
      <t xml:space="preserve">× 100/(100</t>
    </r>
    <r>
      <rPr>
        <sz val="9"/>
        <color rgb="FF595959"/>
        <rFont val="Noto Sans CJK SC"/>
        <family val="2"/>
      </rPr>
      <t xml:space="preserve">＋税率</t>
    </r>
    <r>
      <rPr>
        <sz val="9"/>
        <color rgb="FF595959"/>
        <rFont val="Meiryo"/>
        <family val="0"/>
        <charset val="1"/>
      </rPr>
      <t xml:space="preserve">)</t>
    </r>
  </si>
  <si>
    <r>
      <rPr>
        <sz val="10"/>
        <color rgb="FF000000"/>
        <rFont val="Noto Sans CJK SC"/>
        <family val="2"/>
      </rPr>
      <t xml:space="preserve">税抜合計（</t>
    </r>
    <r>
      <rPr>
        <sz val="10"/>
        <color rgb="FF000000"/>
        <rFont val="Meiryo"/>
        <family val="0"/>
        <charset val="1"/>
      </rPr>
      <t xml:space="preserve">10</t>
    </r>
    <r>
      <rPr>
        <sz val="10"/>
        <color rgb="FF000000"/>
        <rFont val="Noto Sans CJK SC"/>
        <family val="2"/>
      </rPr>
      <t xml:space="preserve">円未満切捨て）</t>
    </r>
  </si>
  <si>
    <r>
      <rPr>
        <sz val="9"/>
        <color rgb="FF595959"/>
        <rFont val="Meiryo"/>
        <family val="0"/>
        <charset val="1"/>
      </rPr>
      <t xml:space="preserve">A</t>
    </r>
    <r>
      <rPr>
        <sz val="9"/>
        <color rgb="FF595959"/>
        <rFont val="Noto Sans CJK SC"/>
        <family val="2"/>
      </rPr>
      <t xml:space="preserve">・</t>
    </r>
    <r>
      <rPr>
        <sz val="9"/>
        <color rgb="FF595959"/>
        <rFont val="Meiryo"/>
        <family val="0"/>
        <charset val="1"/>
      </rPr>
      <t xml:space="preserve">B</t>
    </r>
    <r>
      <rPr>
        <sz val="9"/>
        <color rgb="FF595959"/>
        <rFont val="Noto Sans CJK SC"/>
        <family val="2"/>
      </rPr>
      <t xml:space="preserve">を合計してから</t>
    </r>
    <r>
      <rPr>
        <sz val="9"/>
        <color rgb="FF595959"/>
        <rFont val="Meiryo"/>
        <family val="0"/>
        <charset val="1"/>
      </rPr>
      <t xml:space="preserve">10</t>
    </r>
    <r>
      <rPr>
        <sz val="9"/>
        <color rgb="FF595959"/>
        <rFont val="Noto Sans CJK SC"/>
        <family val="2"/>
      </rPr>
      <t xml:space="preserve">円未満を切り捨てます</t>
    </r>
  </si>
  <si>
    <t xml:space="preserve">非課税限度額</t>
  </si>
  <si>
    <r>
      <rPr>
        <sz val="9"/>
        <color rgb="FF595959"/>
        <rFont val="Noto Sans CJK SC"/>
        <family val="2"/>
      </rPr>
      <t xml:space="preserve">令和</t>
    </r>
    <r>
      <rPr>
        <sz val="9"/>
        <color rgb="FF595959"/>
        <rFont val="Meiryo"/>
        <family val="0"/>
        <charset val="1"/>
      </rPr>
      <t xml:space="preserve">8</t>
    </r>
    <r>
      <rPr>
        <sz val="9"/>
        <color rgb="FF595959"/>
        <rFont val="Noto Sans CJK SC"/>
        <family val="2"/>
      </rPr>
      <t xml:space="preserve">年</t>
    </r>
    <r>
      <rPr>
        <sz val="9"/>
        <color rgb="FF595959"/>
        <rFont val="Meiryo"/>
        <family val="0"/>
        <charset val="1"/>
      </rPr>
      <t xml:space="preserve">3</t>
    </r>
    <r>
      <rPr>
        <sz val="9"/>
        <color rgb="FF595959"/>
        <rFont val="Noto Sans CJK SC"/>
        <family val="2"/>
      </rPr>
      <t xml:space="preserve">月</t>
    </r>
    <r>
      <rPr>
        <sz val="9"/>
        <color rgb="FF595959"/>
        <rFont val="Meiryo"/>
        <family val="0"/>
        <charset val="1"/>
      </rPr>
      <t xml:space="preserve">31</t>
    </r>
    <r>
      <rPr>
        <sz val="9"/>
        <color rgb="FF595959"/>
        <rFont val="Noto Sans CJK SC"/>
        <family val="2"/>
      </rPr>
      <t xml:space="preserve">日以前に提供した食事は </t>
    </r>
    <r>
      <rPr>
        <sz val="9"/>
        <color rgb="FF595959"/>
        <rFont val="Meiryo"/>
        <family val="0"/>
        <charset val="1"/>
      </rPr>
      <t xml:space="preserve">3,500</t>
    </r>
    <r>
      <rPr>
        <sz val="9"/>
        <color rgb="FF595959"/>
        <rFont val="Noto Sans CJK SC"/>
        <family val="2"/>
      </rPr>
      <t xml:space="preserve">円で判定</t>
    </r>
  </si>
  <si>
    <t xml:space="preserve">要件②の判定</t>
  </si>
  <si>
    <t xml:space="preserve">限度額までの残り（税抜）</t>
  </si>
  <si>
    <t xml:space="preserve">■ 総合判定</t>
  </si>
  <si>
    <t xml:space="preserve">判定結果</t>
  </si>
  <si>
    <r>
      <rPr>
        <sz val="10"/>
        <color rgb="FF000000"/>
        <rFont val="Noto Sans CJK SC"/>
        <family val="2"/>
      </rPr>
      <t xml:space="preserve">給与課税される金額（税込・</t>
    </r>
    <r>
      <rPr>
        <sz val="10"/>
        <color rgb="FF000000"/>
        <rFont val="Meiryo"/>
        <family val="0"/>
        <charset val="1"/>
      </rPr>
      <t xml:space="preserve">1</t>
    </r>
    <r>
      <rPr>
        <sz val="10"/>
        <color rgb="FF000000"/>
        <rFont val="Noto Sans CJK SC"/>
        <family val="2"/>
      </rPr>
      <t xml:space="preserve">人あたり月額）</t>
    </r>
  </si>
  <si>
    <t xml:space="preserve">★超過分ではなく会社負担額の「全額」が給与課税されます</t>
  </si>
  <si>
    <r>
      <rPr>
        <sz val="10"/>
        <color rgb="FF000000"/>
        <rFont val="Noto Sans CJK SC"/>
        <family val="2"/>
      </rPr>
      <t xml:space="preserve">年間の給与課税額（</t>
    </r>
    <r>
      <rPr>
        <sz val="10"/>
        <color rgb="FF000000"/>
        <rFont val="Meiryo"/>
        <family val="0"/>
        <charset val="1"/>
      </rPr>
      <t xml:space="preserve">1</t>
    </r>
    <r>
      <rPr>
        <sz val="10"/>
        <color rgb="FF000000"/>
        <rFont val="Noto Sans CJK SC"/>
        <family val="2"/>
      </rPr>
      <t xml:space="preserve">人あたり）</t>
    </r>
  </si>
  <si>
    <t xml:space="preserve">■ 判定にあたっての注意</t>
  </si>
  <si>
    <r>
      <rPr>
        <sz val="9"/>
        <color rgb="FF000000"/>
        <rFont val="Noto Sans CJK SC"/>
        <family val="2"/>
      </rPr>
      <t xml:space="preserve">① 判定は「従業員ごと・</t>
    </r>
    <r>
      <rPr>
        <sz val="9"/>
        <color rgb="FF000000"/>
        <rFont val="Meiryo"/>
        <family val="0"/>
        <charset val="1"/>
      </rPr>
      <t xml:space="preserve">1</t>
    </r>
    <r>
      <rPr>
        <sz val="9"/>
        <color rgb="FF000000"/>
        <rFont val="Noto Sans CJK SC"/>
        <family val="2"/>
      </rPr>
      <t xml:space="preserve">か月ごと」に行います。欠勤や出張で利用回数は人により異なるため、上限ぎりぎりの設計は避けてください。</t>
    </r>
  </si>
  <si>
    <t xml:space="preserve">② 適用の基準は「食事を提供する日」です。給与の締め日や支給日ではありません。年間・四半期の平均による判定もできません。</t>
  </si>
  <si>
    <t xml:space="preserve">③ 要件①・②のいずれか一方でも満たさない場合、会社負担額の全額が給与として課税されます（超過分のみではありません）。</t>
  </si>
  <si>
    <t xml:space="preserve">④ 現金で「食事手当」を支給する場合は、金額にかかわらず全額が給与課税です（深夜勤務の夜食代の特例を除く）。</t>
  </si>
  <si>
    <r>
      <rPr>
        <sz val="9"/>
        <color rgb="FF000000"/>
        <rFont val="Noto Sans CJK SC"/>
        <family val="2"/>
      </rPr>
      <t xml:space="preserve">⑤ 社会保険（現物給与）は所得税とは別の基準です。都道府県別の標準価額により判定し、本人負担が標準価額の</t>
    </r>
    <r>
      <rPr>
        <sz val="9"/>
        <color rgb="FF000000"/>
        <rFont val="Meiryo"/>
        <family val="0"/>
        <charset val="1"/>
      </rPr>
      <t xml:space="preserve">3</t>
    </r>
    <r>
      <rPr>
        <sz val="9"/>
        <color rgb="FF000000"/>
        <rFont val="Noto Sans CJK SC"/>
        <family val="2"/>
      </rPr>
      <t xml:space="preserve">分の</t>
    </r>
    <r>
      <rPr>
        <sz val="9"/>
        <color rgb="FF000000"/>
        <rFont val="Meiryo"/>
        <family val="0"/>
        <charset val="1"/>
      </rPr>
      <t xml:space="preserve">2</t>
    </r>
    <r>
      <rPr>
        <sz val="9"/>
        <color rgb="FF000000"/>
        <rFont val="Noto Sans CJK SC"/>
        <family val="2"/>
      </rPr>
      <t xml:space="preserve">以上なら現物給与はないものとして取り扱われます（令和</t>
    </r>
    <r>
      <rPr>
        <sz val="9"/>
        <color rgb="FF000000"/>
        <rFont val="Meiryo"/>
        <family val="0"/>
        <charset val="1"/>
      </rPr>
      <t xml:space="preserve">8</t>
    </r>
    <r>
      <rPr>
        <sz val="9"/>
        <color rgb="FF000000"/>
        <rFont val="Noto Sans CJK SC"/>
        <family val="2"/>
      </rPr>
      <t xml:space="preserve">年</t>
    </r>
    <r>
      <rPr>
        <sz val="9"/>
        <color rgb="FF000000"/>
        <rFont val="Meiryo"/>
        <family val="0"/>
        <charset val="1"/>
      </rPr>
      <t xml:space="preserve">4</t>
    </r>
    <r>
      <rPr>
        <sz val="9"/>
        <color rgb="FF000000"/>
        <rFont val="Noto Sans CJK SC"/>
        <family val="2"/>
      </rPr>
      <t xml:space="preserve">月に価額改定）。</t>
    </r>
  </si>
  <si>
    <r>
      <rPr>
        <sz val="9"/>
        <color rgb="FF000000"/>
        <rFont val="Noto Sans CJK SC"/>
        <family val="2"/>
      </rPr>
      <t xml:space="preserve">⑥ 弁当を単に購入して支給する場合は軽減税率</t>
    </r>
    <r>
      <rPr>
        <sz val="9"/>
        <color rgb="FF000000"/>
        <rFont val="Meiryo"/>
        <family val="0"/>
        <charset val="1"/>
      </rPr>
      <t xml:space="preserve">8</t>
    </r>
    <r>
      <rPr>
        <sz val="9"/>
        <color rgb="FF000000"/>
        <rFont val="Noto Sans CJK SC"/>
        <family val="2"/>
      </rPr>
      <t xml:space="preserve">％、配膳等の役務提供を伴うケータリングや食堂での食事は</t>
    </r>
    <r>
      <rPr>
        <sz val="9"/>
        <color rgb="FF000000"/>
        <rFont val="Meiryo"/>
        <family val="0"/>
        <charset val="1"/>
      </rPr>
      <t xml:space="preserve">10</t>
    </r>
    <r>
      <rPr>
        <sz val="9"/>
        <color rgb="FF000000"/>
        <rFont val="Noto Sans CJK SC"/>
        <family val="2"/>
      </rPr>
      <t xml:space="preserve">％です。</t>
    </r>
  </si>
  <si>
    <r>
      <rPr>
        <sz val="9"/>
        <color rgb="FF000000"/>
        <rFont val="Noto Sans CJK SC"/>
        <family val="2"/>
      </rPr>
      <t xml:space="preserve">⑦ 各計算は、浮動小数点誤差を避けるため小数第</t>
    </r>
    <r>
      <rPr>
        <sz val="9"/>
        <color rgb="FF000000"/>
        <rFont val="Meiryo"/>
        <family val="0"/>
        <charset val="1"/>
      </rPr>
      <t xml:space="preserve">6</t>
    </r>
    <r>
      <rPr>
        <sz val="9"/>
        <color rgb="FF000000"/>
        <rFont val="Noto Sans CJK SC"/>
        <family val="2"/>
      </rPr>
      <t xml:space="preserve">位で丸めたうえで切上げ・切捨てを行っています。</t>
    </r>
  </si>
  <si>
    <t xml:space="preserve">弁当の単価・本人負担割合別　月間の上限利用回数</t>
  </si>
  <si>
    <r>
      <rPr>
        <sz val="9"/>
        <color rgb="FF595959"/>
        <rFont val="Noto Sans CJK SC"/>
        <family val="2"/>
      </rPr>
      <t xml:space="preserve">会社負担額が月額</t>
    </r>
    <r>
      <rPr>
        <sz val="9"/>
        <color rgb="FF595959"/>
        <rFont val="Meiryo"/>
        <family val="0"/>
        <charset val="1"/>
      </rPr>
      <t xml:space="preserve">7,500</t>
    </r>
    <r>
      <rPr>
        <sz val="9"/>
        <color rgb="FF595959"/>
        <rFont val="Noto Sans CJK SC"/>
        <family val="2"/>
      </rPr>
      <t xml:space="preserve">円（税抜）以内に収まる、</t>
    </r>
    <r>
      <rPr>
        <sz val="9"/>
        <color rgb="FF595959"/>
        <rFont val="Meiryo"/>
        <family val="0"/>
        <charset val="1"/>
      </rPr>
      <t xml:space="preserve">1</t>
    </r>
    <r>
      <rPr>
        <sz val="9"/>
        <color rgb="FF595959"/>
        <rFont val="Noto Sans CJK SC"/>
        <family val="2"/>
      </rPr>
      <t xml:space="preserve">人あたりの月間利用回数の上限です。</t>
    </r>
  </si>
  <si>
    <r>
      <rPr>
        <sz val="9"/>
        <color rgb="FF595959"/>
        <rFont val="Noto Sans CJK SC"/>
        <family val="2"/>
      </rPr>
      <t xml:space="preserve">前提：弁当の購入による支給（消費税</t>
    </r>
    <r>
      <rPr>
        <sz val="9"/>
        <color rgb="FF595959"/>
        <rFont val="Meiryo"/>
        <family val="0"/>
        <charset val="1"/>
      </rPr>
      <t xml:space="preserve">8</t>
    </r>
    <r>
      <rPr>
        <sz val="9"/>
        <color rgb="FF595959"/>
        <rFont val="Noto Sans CJK SC"/>
        <family val="2"/>
      </rPr>
      <t xml:space="preserve">％）。社員食堂等（</t>
    </r>
    <r>
      <rPr>
        <sz val="9"/>
        <color rgb="FF595959"/>
        <rFont val="Meiryo"/>
        <family val="0"/>
        <charset val="1"/>
      </rPr>
      <t xml:space="preserve">10</t>
    </r>
    <r>
      <rPr>
        <sz val="9"/>
        <color rgb="FF595959"/>
        <rFont val="Noto Sans CJK SC"/>
        <family val="2"/>
      </rPr>
      <t xml:space="preserve">％）の場合は下表の回数から概ね</t>
    </r>
    <r>
      <rPr>
        <sz val="9"/>
        <color rgb="FF595959"/>
        <rFont val="Meiryo"/>
        <family val="0"/>
        <charset val="1"/>
      </rPr>
      <t xml:space="preserve">1</t>
    </r>
    <r>
      <rPr>
        <sz val="9"/>
        <color rgb="FF595959"/>
        <rFont val="Noto Sans CJK SC"/>
        <family val="2"/>
      </rPr>
      <t xml:space="preserve">〜</t>
    </r>
    <r>
      <rPr>
        <sz val="9"/>
        <color rgb="FF595959"/>
        <rFont val="Meiryo"/>
        <family val="0"/>
        <charset val="1"/>
      </rPr>
      <t xml:space="preserve">2</t>
    </r>
    <r>
      <rPr>
        <sz val="9"/>
        <color rgb="FF595959"/>
        <rFont val="Noto Sans CJK SC"/>
        <family val="2"/>
      </rPr>
      <t xml:space="preserve">回少なくなります。</t>
    </r>
  </si>
  <si>
    <t xml:space="preserve">消費税率（変更可）</t>
  </si>
  <si>
    <t xml:space="preserve">弁当の価額（税込）</t>
  </si>
  <si>
    <r>
      <rPr>
        <sz val="9"/>
        <color rgb="FF000000"/>
        <rFont val="Noto Sans CJK SC"/>
        <family val="2"/>
      </rPr>
      <t xml:space="preserve">※ 月</t>
    </r>
    <r>
      <rPr>
        <sz val="9"/>
        <color rgb="FF000000"/>
        <rFont val="Meiryo"/>
        <family val="0"/>
        <charset val="1"/>
      </rPr>
      <t xml:space="preserve">20</t>
    </r>
    <r>
      <rPr>
        <sz val="9"/>
        <color rgb="FF000000"/>
        <rFont val="Noto Sans CJK SC"/>
        <family val="2"/>
      </rPr>
      <t xml:space="preserve">日勤務でフル利用したい場合は、上表で</t>
    </r>
    <r>
      <rPr>
        <sz val="9"/>
        <color rgb="FF000000"/>
        <rFont val="Meiryo"/>
        <family val="0"/>
        <charset val="1"/>
      </rPr>
      <t xml:space="preserve">20</t>
    </r>
    <r>
      <rPr>
        <sz val="9"/>
        <color rgb="FF000000"/>
        <rFont val="Noto Sans CJK SC"/>
        <family val="2"/>
      </rPr>
      <t xml:space="preserve">回以上となる組合せを選びます。</t>
    </r>
  </si>
  <si>
    <r>
      <rPr>
        <sz val="9"/>
        <color rgb="FF000000"/>
        <rFont val="Noto Sans CJK SC"/>
        <family val="2"/>
      </rPr>
      <t xml:space="preserve">※ 実際の判定では</t>
    </r>
    <r>
      <rPr>
        <sz val="9"/>
        <color rgb="FF000000"/>
        <rFont val="Meiryo"/>
        <family val="0"/>
        <charset val="1"/>
      </rPr>
      <t xml:space="preserve">10</t>
    </r>
    <r>
      <rPr>
        <sz val="9"/>
        <color rgb="FF000000"/>
        <rFont val="Noto Sans CJK SC"/>
        <family val="2"/>
      </rPr>
      <t xml:space="preserve">円未満切捨てにより</t>
    </r>
    <r>
      <rPr>
        <sz val="9"/>
        <color rgb="FF000000"/>
        <rFont val="Meiryo"/>
        <family val="0"/>
        <charset val="1"/>
      </rPr>
      <t xml:space="preserve">1</t>
    </r>
    <r>
      <rPr>
        <sz val="9"/>
        <color rgb="FF000000"/>
        <rFont val="Noto Sans CJK SC"/>
        <family val="2"/>
      </rPr>
      <t xml:space="preserve">回分の余裕が生じる場合がありますが、安全側で切り捨てています。</t>
    </r>
  </si>
  <si>
    <r>
      <rPr>
        <sz val="9"/>
        <color rgb="FF000000"/>
        <rFont val="Noto Sans CJK SC"/>
        <family val="2"/>
      </rPr>
      <t xml:space="preserve">※ 本人負担割合が</t>
    </r>
    <r>
      <rPr>
        <sz val="9"/>
        <color rgb="FF000000"/>
        <rFont val="Meiryo"/>
        <family val="0"/>
        <charset val="1"/>
      </rPr>
      <t xml:space="preserve">50</t>
    </r>
    <r>
      <rPr>
        <sz val="9"/>
        <color rgb="FF000000"/>
        <rFont val="Noto Sans CJK SC"/>
        <family val="2"/>
      </rPr>
      <t xml:space="preserve">％未満の欄は設けていません（要件①を満たさないため）。</t>
    </r>
  </si>
  <si>
    <r>
      <rPr>
        <sz val="9"/>
        <color rgb="FF000000"/>
        <rFont val="Noto Sans CJK SC"/>
        <family val="2"/>
      </rPr>
      <t xml:space="preserve">※ 割り切れる組合せが</t>
    </r>
    <r>
      <rPr>
        <sz val="9"/>
        <color rgb="FF000000"/>
        <rFont val="Meiryo"/>
        <family val="0"/>
        <charset val="1"/>
      </rPr>
      <t xml:space="preserve">1</t>
    </r>
    <r>
      <rPr>
        <sz val="9"/>
        <color rgb="FF000000"/>
        <rFont val="Noto Sans CJK SC"/>
        <family val="2"/>
      </rPr>
      <t xml:space="preserve">回少なく表示されないよう、小数第</t>
    </r>
    <r>
      <rPr>
        <sz val="9"/>
        <color rgb="FF000000"/>
        <rFont val="Meiryo"/>
        <family val="0"/>
        <charset val="1"/>
      </rPr>
      <t xml:space="preserve">6</t>
    </r>
    <r>
      <rPr>
        <sz val="9"/>
        <color rgb="FF000000"/>
        <rFont val="Noto Sans CJK SC"/>
        <family val="2"/>
      </rPr>
      <t xml:space="preserve">位で丸めたうえで切り捨てています。</t>
    </r>
  </si>
  <si>
    <t xml:space="preserve">導入パターン比較（モデルケース）</t>
  </si>
  <si>
    <t xml:space="preserve">【前提条件】</t>
  </si>
  <si>
    <t xml:space="preserve">従業員数</t>
  </si>
  <si>
    <t xml:space="preserve">月間の営業日数</t>
  </si>
  <si>
    <r>
      <rPr>
        <sz val="10"/>
        <color rgb="FF000000"/>
        <rFont val="Noto Sans CJK SC"/>
        <family val="2"/>
      </rPr>
      <t xml:space="preserve">消費税率（弁当＝</t>
    </r>
    <r>
      <rPr>
        <sz val="10"/>
        <color rgb="FF000000"/>
        <rFont val="Meiryo"/>
        <family val="0"/>
        <charset val="1"/>
      </rPr>
      <t xml:space="preserve">8</t>
    </r>
    <r>
      <rPr>
        <sz val="10"/>
        <color rgb="FF000000"/>
        <rFont val="Noto Sans CJK SC"/>
        <family val="2"/>
      </rPr>
      <t xml:space="preserve">％）</t>
    </r>
  </si>
  <si>
    <t xml:space="preserve">非課税限度額（税抜）</t>
  </si>
  <si>
    <t xml:space="preserve">①折半＋回数制限</t>
  </si>
  <si>
    <r>
      <rPr>
        <b val="true"/>
        <sz val="10"/>
        <color rgb="FF000000"/>
        <rFont val="Noto Sans CJK SC"/>
        <family val="2"/>
      </rPr>
      <t xml:space="preserve">②本人負担</t>
    </r>
    <r>
      <rPr>
        <b val="true"/>
        <sz val="10"/>
        <color rgb="FF000000"/>
        <rFont val="Meiryo"/>
        <family val="0"/>
        <charset val="1"/>
      </rPr>
      <t xml:space="preserve">55</t>
    </r>
    <r>
      <rPr>
        <b val="true"/>
        <sz val="10"/>
        <color rgb="FF000000"/>
        <rFont val="Noto Sans CJK SC"/>
        <family val="2"/>
      </rPr>
      <t xml:space="preserve">％で毎日</t>
    </r>
  </si>
  <si>
    <t xml:space="preserve">③限度額まで補助
（以降は実費）</t>
  </si>
  <si>
    <t xml:space="preserve">④全額自己負担
（取りまとめのみ）</t>
  </si>
  <si>
    <r>
      <rPr>
        <sz val="10"/>
        <color rgb="FF000000"/>
        <rFont val="Noto Sans CJK SC"/>
        <family val="2"/>
      </rPr>
      <t xml:space="preserve">本人負担額（</t>
    </r>
    <r>
      <rPr>
        <sz val="10"/>
        <color rgb="FF000000"/>
        <rFont val="Meiryo"/>
        <family val="0"/>
        <charset val="1"/>
      </rPr>
      <t xml:space="preserve">1</t>
    </r>
    <r>
      <rPr>
        <sz val="10"/>
        <color rgb="FF000000"/>
        <rFont val="Noto Sans CJK SC"/>
        <family val="2"/>
      </rPr>
      <t xml:space="preserve">食）</t>
    </r>
  </si>
  <si>
    <r>
      <rPr>
        <sz val="10"/>
        <color rgb="FF000000"/>
        <rFont val="Noto Sans CJK SC"/>
        <family val="2"/>
      </rPr>
      <t xml:space="preserve">会社負担額（</t>
    </r>
    <r>
      <rPr>
        <sz val="10"/>
        <color rgb="FF000000"/>
        <rFont val="Meiryo"/>
        <family val="0"/>
        <charset val="1"/>
      </rPr>
      <t xml:space="preserve">1</t>
    </r>
    <r>
      <rPr>
        <sz val="10"/>
        <color rgb="FF000000"/>
        <rFont val="Noto Sans CJK SC"/>
        <family val="2"/>
      </rPr>
      <t xml:space="preserve">食）</t>
    </r>
  </si>
  <si>
    <t xml:space="preserve">補助対象となる月間回数</t>
  </si>
  <si>
    <t xml:space="preserve">従業員が利用できる回数</t>
  </si>
  <si>
    <r>
      <rPr>
        <sz val="10"/>
        <color rgb="FF000000"/>
        <rFont val="Noto Sans CJK SC"/>
        <family val="2"/>
      </rPr>
      <t xml:space="preserve">月間の会社負担（</t>
    </r>
    <r>
      <rPr>
        <sz val="10"/>
        <color rgb="FF000000"/>
        <rFont val="Meiryo"/>
        <family val="0"/>
        <charset val="1"/>
      </rPr>
      <t xml:space="preserve">1</t>
    </r>
    <r>
      <rPr>
        <sz val="10"/>
        <color rgb="FF000000"/>
        <rFont val="Noto Sans CJK SC"/>
        <family val="2"/>
      </rPr>
      <t xml:space="preserve">人・税込）</t>
    </r>
  </si>
  <si>
    <t xml:space="preserve">同上（税抜）</t>
  </si>
  <si>
    <t xml:space="preserve">非課税判定</t>
  </si>
  <si>
    <t xml:space="preserve">会社の年間負担（全社）</t>
  </si>
  <si>
    <t xml:space="preserve">【比較のポイント】</t>
  </si>
  <si>
    <t xml:space="preserve">・①と③は、会社の負担総額・非課税枠の使い方は同じです。違いは「限度額に達した後も従業員が弁当を注文できるか」だけです。</t>
  </si>
  <si>
    <r>
      <rPr>
        <sz val="9"/>
        <color rgb="FF000000"/>
        <rFont val="Noto Sans CJK SC"/>
        <family val="2"/>
      </rPr>
      <t xml:space="preserve">・②は本人負担を</t>
    </r>
    <r>
      <rPr>
        <sz val="9"/>
        <color rgb="FF000000"/>
        <rFont val="Meiryo"/>
        <family val="0"/>
        <charset val="1"/>
      </rPr>
      <t xml:space="preserve">45</t>
    </r>
    <r>
      <rPr>
        <sz val="9"/>
        <color rgb="FF000000"/>
        <rFont val="Noto Sans CJK SC"/>
        <family val="2"/>
      </rPr>
      <t xml:space="preserve">円（</t>
    </r>
    <r>
      <rPr>
        <sz val="9"/>
        <color rgb="FF000000"/>
        <rFont val="Meiryo"/>
        <family val="0"/>
        <charset val="1"/>
      </rPr>
      <t xml:space="preserve">5</t>
    </r>
    <r>
      <rPr>
        <sz val="9"/>
        <color rgb="FF000000"/>
        <rFont val="Noto Sans CJK SC"/>
        <family val="2"/>
      </rPr>
      <t xml:space="preserve">％）上げるだけで、毎日の利用が可能になります。会社の負担総額は①③とほぼ変わりません。</t>
    </r>
  </si>
  <si>
    <r>
      <rPr>
        <sz val="9"/>
        <color rgb="FF000000"/>
        <rFont val="Noto Sans CJK SC"/>
        <family val="2"/>
      </rPr>
      <t xml:space="preserve">・非課税枠は月</t>
    </r>
    <r>
      <rPr>
        <sz val="9"/>
        <color rgb="FF000000"/>
        <rFont val="Meiryo"/>
        <family val="0"/>
        <charset val="1"/>
      </rPr>
      <t xml:space="preserve">7,500</t>
    </r>
    <r>
      <rPr>
        <sz val="9"/>
        <color rgb="FF000000"/>
        <rFont val="Noto Sans CJK SC"/>
        <family val="2"/>
      </rPr>
      <t xml:space="preserve">円（税抜）で固定のため、回数を増やせば</t>
    </r>
    <r>
      <rPr>
        <sz val="9"/>
        <color rgb="FF000000"/>
        <rFont val="Meiryo"/>
        <family val="0"/>
        <charset val="1"/>
      </rPr>
      <t xml:space="preserve">1</t>
    </r>
    <r>
      <rPr>
        <sz val="9"/>
        <color rgb="FF000000"/>
        <rFont val="Noto Sans CJK SC"/>
        <family val="2"/>
      </rPr>
      <t xml:space="preserve">食あたりの補助が薄まる、というトレードオフの関係にあります。</t>
    </r>
  </si>
  <si>
    <t xml:space="preserve">・事務負担は ④ ＜ ② ＜ ③ ＜ ① の順に軽くなります。①は「今月あと何回使えるか」の残枠管理が毎月必要です。</t>
  </si>
  <si>
    <r>
      <rPr>
        <sz val="9"/>
        <color rgb="FF000000"/>
        <rFont val="Noto Sans CJK SC"/>
        <family val="2"/>
      </rPr>
      <t xml:space="preserve">・弁当代を給与から天引きする場合は、労働基準法</t>
    </r>
    <r>
      <rPr>
        <sz val="9"/>
        <color rgb="FF000000"/>
        <rFont val="Meiryo"/>
        <family val="0"/>
        <charset val="1"/>
      </rPr>
      <t xml:space="preserve">24</t>
    </r>
    <r>
      <rPr>
        <sz val="9"/>
        <color rgb="FF000000"/>
        <rFont val="Noto Sans CJK SC"/>
        <family val="2"/>
      </rPr>
      <t xml:space="preserve">条により事前の労使協定（賃金控除協定）が必要です。</t>
    </r>
  </si>
  <si>
    <t xml:space="preserve">・「補助対象となる月間回数」は営業日数を上限としています。単価が低い場合は営業日数がそのまま上限になります。</t>
  </si>
  <si>
    <t xml:space="preserve">深夜勤務者の夜食代（金銭支給）判定</t>
  </si>
  <si>
    <r>
      <rPr>
        <sz val="9"/>
        <color rgb="FF595959"/>
        <rFont val="Noto Sans CJK SC"/>
        <family val="2"/>
      </rPr>
      <t xml:space="preserve">昭</t>
    </r>
    <r>
      <rPr>
        <sz val="9"/>
        <color rgb="FF595959"/>
        <rFont val="Meiryo"/>
        <family val="0"/>
        <charset val="1"/>
      </rPr>
      <t xml:space="preserve">59</t>
    </r>
    <r>
      <rPr>
        <sz val="9"/>
        <color rgb="FF595959"/>
        <rFont val="Noto Sans CJK SC"/>
        <family val="2"/>
      </rPr>
      <t xml:space="preserve">直法</t>
    </r>
    <r>
      <rPr>
        <sz val="9"/>
        <color rgb="FF595959"/>
        <rFont val="Meiryo"/>
        <family val="0"/>
        <charset val="1"/>
      </rPr>
      <t xml:space="preserve">6-5</t>
    </r>
    <r>
      <rPr>
        <sz val="9"/>
        <color rgb="FF595959"/>
        <rFont val="Noto Sans CJK SC"/>
        <family val="2"/>
      </rPr>
      <t xml:space="preserve">（令和</t>
    </r>
    <r>
      <rPr>
        <sz val="9"/>
        <color rgb="FF595959"/>
        <rFont val="Meiryo"/>
        <family val="0"/>
        <charset val="1"/>
      </rPr>
      <t xml:space="preserve">8</t>
    </r>
    <r>
      <rPr>
        <sz val="9"/>
        <color rgb="FF595959"/>
        <rFont val="Noto Sans CJK SC"/>
        <family val="2"/>
      </rPr>
      <t xml:space="preserve">年</t>
    </r>
    <r>
      <rPr>
        <sz val="9"/>
        <color rgb="FF595959"/>
        <rFont val="Meiryo"/>
        <family val="0"/>
        <charset val="1"/>
      </rPr>
      <t xml:space="preserve">4</t>
    </r>
    <r>
      <rPr>
        <sz val="9"/>
        <color rgb="FF595959"/>
        <rFont val="Noto Sans CJK SC"/>
        <family val="2"/>
      </rPr>
      <t xml:space="preserve">月</t>
    </r>
    <r>
      <rPr>
        <sz val="9"/>
        <color rgb="FF595959"/>
        <rFont val="Meiryo"/>
        <family val="0"/>
        <charset val="1"/>
      </rPr>
      <t xml:space="preserve">1</t>
    </r>
    <r>
      <rPr>
        <sz val="9"/>
        <color rgb="FF595959"/>
        <rFont val="Noto Sans CJK SC"/>
        <family val="2"/>
      </rPr>
      <t xml:space="preserve">日以後に支給するものから </t>
    </r>
    <r>
      <rPr>
        <sz val="9"/>
        <color rgb="FF595959"/>
        <rFont val="Meiryo"/>
        <family val="0"/>
        <charset val="1"/>
      </rPr>
      <t xml:space="preserve">300</t>
    </r>
    <r>
      <rPr>
        <sz val="9"/>
        <color rgb="FF595959"/>
        <rFont val="Noto Sans CJK SC"/>
        <family val="2"/>
      </rPr>
      <t xml:space="preserve">円 → </t>
    </r>
    <r>
      <rPr>
        <sz val="9"/>
        <color rgb="FF595959"/>
        <rFont val="Meiryo"/>
        <family val="0"/>
        <charset val="1"/>
      </rPr>
      <t xml:space="preserve">650</t>
    </r>
    <r>
      <rPr>
        <sz val="9"/>
        <color rgb="FF595959"/>
        <rFont val="Noto Sans CJK SC"/>
        <family val="2"/>
      </rPr>
      <t xml:space="preserve">円）</t>
    </r>
  </si>
  <si>
    <r>
      <rPr>
        <sz val="10"/>
        <color rgb="FF000000"/>
        <rFont val="Meiryo"/>
        <family val="0"/>
        <charset val="1"/>
      </rPr>
      <t xml:space="preserve">1</t>
    </r>
    <r>
      <rPr>
        <sz val="10"/>
        <color rgb="FF000000"/>
        <rFont val="Noto Sans CJK SC"/>
        <family val="2"/>
      </rPr>
      <t xml:space="preserve">回あたりの支給額（税込）</t>
    </r>
  </si>
  <si>
    <t xml:space="preserve">税抜換算額</t>
  </si>
  <si>
    <r>
      <rPr>
        <sz val="10"/>
        <color rgb="FF000000"/>
        <rFont val="Noto Sans CJK SC"/>
        <family val="2"/>
      </rPr>
      <t xml:space="preserve">非課税限度額（</t>
    </r>
    <r>
      <rPr>
        <sz val="10"/>
        <color rgb="FF000000"/>
        <rFont val="Meiryo"/>
        <family val="0"/>
        <charset val="1"/>
      </rPr>
      <t xml:space="preserve">1</t>
    </r>
    <r>
      <rPr>
        <sz val="10"/>
        <color rgb="FF000000"/>
        <rFont val="Noto Sans CJK SC"/>
        <family val="2"/>
      </rPr>
      <t xml:space="preserve">回）</t>
    </r>
  </si>
  <si>
    <t xml:space="preserve">判定</t>
  </si>
  <si>
    <t xml:space="preserve">【非課税となるための要件】</t>
  </si>
  <si>
    <r>
      <rPr>
        <sz val="9"/>
        <color rgb="FF000000"/>
        <rFont val="Noto Sans CJK SC"/>
        <family val="2"/>
      </rPr>
      <t xml:space="preserve">① 労働協約または就業規則等により定められた正規の勤務時間による勤務の一部または全部を、午後</t>
    </r>
    <r>
      <rPr>
        <sz val="9"/>
        <color rgb="FF000000"/>
        <rFont val="Meiryo"/>
        <family val="0"/>
        <charset val="1"/>
      </rPr>
      <t xml:space="preserve">10</t>
    </r>
    <r>
      <rPr>
        <sz val="9"/>
        <color rgb="FF000000"/>
        <rFont val="Noto Sans CJK SC"/>
        <family val="2"/>
      </rPr>
      <t xml:space="preserve">時から翌日午前</t>
    </r>
    <r>
      <rPr>
        <sz val="9"/>
        <color rgb="FF000000"/>
        <rFont val="Meiryo"/>
        <family val="0"/>
        <charset val="1"/>
      </rPr>
      <t xml:space="preserve">5</t>
    </r>
    <r>
      <rPr>
        <sz val="9"/>
        <color rgb="FF000000"/>
        <rFont val="Noto Sans CJK SC"/>
        <family val="2"/>
      </rPr>
      <t xml:space="preserve">時までの間に行う者であること</t>
    </r>
  </si>
  <si>
    <t xml:space="preserve">② 使用者が調理施設を有しないこと等により、夜食を現物で支給することが著しく困難であること</t>
  </si>
  <si>
    <r>
      <rPr>
        <sz val="9"/>
        <color rgb="FF000000"/>
        <rFont val="Noto Sans CJK SC"/>
        <family val="2"/>
      </rPr>
      <t xml:space="preserve">③ 通常の給与（労働基準法</t>
    </r>
    <r>
      <rPr>
        <sz val="9"/>
        <color rgb="FF000000"/>
        <rFont val="Meiryo"/>
        <family val="0"/>
        <charset val="1"/>
      </rPr>
      <t xml:space="preserve">37</t>
    </r>
    <r>
      <rPr>
        <sz val="9"/>
        <color rgb="FF000000"/>
        <rFont val="Noto Sans CJK SC"/>
        <family val="2"/>
      </rPr>
      <t xml:space="preserve">条</t>
    </r>
    <r>
      <rPr>
        <sz val="9"/>
        <color rgb="FF000000"/>
        <rFont val="Meiryo"/>
        <family val="0"/>
        <charset val="1"/>
      </rPr>
      <t xml:space="preserve">1</t>
    </r>
    <r>
      <rPr>
        <sz val="9"/>
        <color rgb="FF000000"/>
        <rFont val="Noto Sans CJK SC"/>
        <family val="2"/>
      </rPr>
      <t xml:space="preserve">項の割増賃金等を含む）に加算して支給するものであること</t>
    </r>
  </si>
  <si>
    <r>
      <rPr>
        <sz val="9"/>
        <color rgb="FF000000"/>
        <rFont val="Noto Sans CJK SC"/>
        <family val="2"/>
      </rPr>
      <t xml:space="preserve">④ 勤務</t>
    </r>
    <r>
      <rPr>
        <sz val="9"/>
        <color rgb="FF000000"/>
        <rFont val="Meiryo"/>
        <family val="0"/>
        <charset val="1"/>
      </rPr>
      <t xml:space="preserve">1</t>
    </r>
    <r>
      <rPr>
        <sz val="9"/>
        <color rgb="FF000000"/>
        <rFont val="Noto Sans CJK SC"/>
        <family val="2"/>
      </rPr>
      <t xml:space="preserve">回ごとの定額で支給する金銭であること</t>
    </r>
  </si>
  <si>
    <r>
      <rPr>
        <sz val="9"/>
        <color rgb="FF000000"/>
        <rFont val="Meiryo"/>
        <family val="0"/>
        <charset val="1"/>
      </rPr>
      <t xml:space="preserve">⑤ 1</t>
    </r>
    <r>
      <rPr>
        <sz val="9"/>
        <color rgb="FF000000"/>
        <rFont val="Noto Sans CJK SC"/>
        <family val="2"/>
      </rPr>
      <t xml:space="preserve">回の支給額が</t>
    </r>
    <r>
      <rPr>
        <sz val="9"/>
        <color rgb="FF000000"/>
        <rFont val="Meiryo"/>
        <family val="0"/>
        <charset val="1"/>
      </rPr>
      <t xml:space="preserve">650</t>
    </r>
    <r>
      <rPr>
        <sz val="9"/>
        <color rgb="FF000000"/>
        <rFont val="Noto Sans CJK SC"/>
        <family val="2"/>
      </rPr>
      <t xml:space="preserve">円以下（消費税等相当額を除いた金額で判定）であること</t>
    </r>
  </si>
  <si>
    <r>
      <rPr>
        <b val="true"/>
        <sz val="9"/>
        <color rgb="FFC00000"/>
        <rFont val="Noto Sans CJK SC"/>
        <family val="2"/>
      </rPr>
      <t xml:space="preserve">※ 賃金規程で「</t>
    </r>
    <r>
      <rPr>
        <b val="true"/>
        <sz val="9"/>
        <color rgb="FFC00000"/>
        <rFont val="Meiryo"/>
        <family val="0"/>
        <charset val="1"/>
      </rPr>
      <t xml:space="preserve">1</t>
    </r>
    <r>
      <rPr>
        <b val="true"/>
        <sz val="9"/>
        <color rgb="FFC00000"/>
        <rFont val="Noto Sans CJK SC"/>
        <family val="2"/>
      </rPr>
      <t xml:space="preserve">回</t>
    </r>
    <r>
      <rPr>
        <b val="true"/>
        <sz val="9"/>
        <color rgb="FFC00000"/>
        <rFont val="Meiryo"/>
        <family val="0"/>
        <charset val="1"/>
      </rPr>
      <t xml:space="preserve">300</t>
    </r>
    <r>
      <rPr>
        <b val="true"/>
        <sz val="9"/>
        <color rgb="FFC00000"/>
        <rFont val="Noto Sans CJK SC"/>
        <family val="2"/>
      </rPr>
      <t xml:space="preserve">円」のまま据え置かれていないかご確認ください。</t>
    </r>
  </si>
</sst>
</file>

<file path=xl/styles.xml><?xml version="1.0" encoding="utf-8"?>
<styleSheet xmlns="http://schemas.openxmlformats.org/spreadsheetml/2006/main">
  <numFmts count="10">
    <numFmt numFmtId="164" formatCode="General"/>
    <numFmt numFmtId="165" formatCode="#,##0"/>
    <numFmt numFmtId="166" formatCode="0%"/>
    <numFmt numFmtId="167" formatCode="0.0%"/>
    <numFmt numFmtId="168" formatCode="#,##0.00"/>
    <numFmt numFmtId="169" formatCode="#,##0;\△#,##0"/>
    <numFmt numFmtId="170" formatCode="#,##0\円"/>
    <numFmt numFmtId="171" formatCode="0\回"/>
    <numFmt numFmtId="172" formatCode="#,##0\名"/>
    <numFmt numFmtId="173" formatCode="#,##0\日"/>
  </numFmts>
  <fonts count="20">
    <font>
      <sz val="11"/>
      <color theme="1"/>
      <name val="Calibri"/>
      <family val="2"/>
      <charset val="1"/>
    </font>
    <font>
      <sz val="10"/>
      <name val="Arial"/>
      <family val="0"/>
    </font>
    <font>
      <sz val="10"/>
      <name val="Arial"/>
      <family val="0"/>
    </font>
    <font>
      <sz val="10"/>
      <name val="Arial"/>
      <family val="0"/>
    </font>
    <font>
      <b val="true"/>
      <sz val="13"/>
      <color rgb="FFFFFFFF"/>
      <name val="Noto Sans CJK SC"/>
      <family val="2"/>
    </font>
    <font>
      <b val="true"/>
      <sz val="13"/>
      <color rgb="FFFFFFFF"/>
      <name val="Meiryo"/>
      <family val="0"/>
      <charset val="1"/>
    </font>
    <font>
      <sz val="9"/>
      <color rgb="FF595959"/>
      <name val="Noto Sans CJK SC"/>
      <family val="2"/>
    </font>
    <font>
      <sz val="9"/>
      <color rgb="FF595959"/>
      <name val="Meiryo"/>
      <family val="0"/>
      <charset val="1"/>
    </font>
    <font>
      <b val="true"/>
      <sz val="10"/>
      <color rgb="FF000000"/>
      <name val="Noto Sans CJK SC"/>
      <family val="2"/>
    </font>
    <font>
      <sz val="9"/>
      <color rgb="FF000000"/>
      <name val="Noto Sans CJK SC"/>
      <family val="2"/>
    </font>
    <font>
      <sz val="9"/>
      <color rgb="FF000000"/>
      <name val="Meiryo"/>
      <family val="0"/>
      <charset val="1"/>
    </font>
    <font>
      <b val="true"/>
      <sz val="10"/>
      <color rgb="FF000000"/>
      <name val="Meiryo"/>
      <family val="0"/>
      <charset val="1"/>
    </font>
    <font>
      <sz val="10"/>
      <color rgb="FF000000"/>
      <name val="Noto Sans CJK SC"/>
      <family val="2"/>
    </font>
    <font>
      <sz val="10"/>
      <color rgb="FF000000"/>
      <name val="Meiryo"/>
      <family val="0"/>
      <charset val="1"/>
    </font>
    <font>
      <b val="true"/>
      <sz val="11"/>
      <color rgb="FF0000FF"/>
      <name val="Meiryo"/>
      <family val="0"/>
      <charset val="1"/>
    </font>
    <font>
      <b val="true"/>
      <sz val="10"/>
      <color rgb="FF0000FF"/>
      <name val="Meiryo"/>
      <family val="0"/>
      <charset val="1"/>
    </font>
    <font>
      <b val="true"/>
      <sz val="12"/>
      <color rgb="FF000000"/>
      <name val="Noto Sans CJK SC"/>
      <family val="2"/>
    </font>
    <font>
      <b val="true"/>
      <sz val="9"/>
      <color rgb="FFC00000"/>
      <name val="Noto Sans CJK SC"/>
      <family val="2"/>
    </font>
    <font>
      <b val="true"/>
      <sz val="11"/>
      <color rgb="FF000000"/>
      <name val="Noto Sans CJK SC"/>
      <family val="2"/>
    </font>
    <font>
      <b val="true"/>
      <sz val="9"/>
      <color rgb="FFC00000"/>
      <name val="Meiryo"/>
      <family val="0"/>
      <charset val="1"/>
    </font>
  </fonts>
  <fills count="7">
    <fill>
      <patternFill patternType="none"/>
    </fill>
    <fill>
      <patternFill patternType="gray125"/>
    </fill>
    <fill>
      <patternFill patternType="solid">
        <fgColor rgb="FF1F4E79"/>
        <bgColor rgb="FF003366"/>
      </patternFill>
    </fill>
    <fill>
      <patternFill patternType="solid">
        <fgColor rgb="FFDDEBF7"/>
        <bgColor rgb="FFE2EFDA"/>
      </patternFill>
    </fill>
    <fill>
      <patternFill patternType="solid">
        <fgColor rgb="FFF2F2F2"/>
        <bgColor rgb="FFE2EFDA"/>
      </patternFill>
    </fill>
    <fill>
      <patternFill patternType="solid">
        <fgColor rgb="FFFFFF00"/>
        <bgColor rgb="FFFFFF00"/>
      </patternFill>
    </fill>
    <fill>
      <patternFill patternType="solid">
        <fgColor rgb="FFE2EFDA"/>
        <bgColor rgb="FFDDEBF7"/>
      </patternFill>
    </fill>
  </fills>
  <borders count="2">
    <border diagonalUp="false" diagonalDown="false">
      <left/>
      <right/>
      <top/>
      <bottom/>
      <diagonal/>
    </border>
    <border diagonalUp="false" diagonalDown="false">
      <left style="thin">
        <color rgb="FFA6A6A6"/>
      </left>
      <right style="thin">
        <color rgb="FFA6A6A6"/>
      </right>
      <top style="thin">
        <color rgb="FFA6A6A6"/>
      </top>
      <bottom style="thin">
        <color rgb="FFA6A6A6"/>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42">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0" xfId="0" applyFont="true" applyBorder="false" applyAlignment="false" applyProtection="false">
      <alignment horizontal="general" vertical="bottom" textRotation="0" wrapText="false" indent="0" shrinkToFit="false"/>
      <protection locked="true" hidden="false"/>
    </xf>
    <xf numFmtId="164" fontId="0" fillId="2" borderId="0" xfId="0" applyFont="false" applyBorder="false" applyAlignment="false" applyProtection="false">
      <alignment horizontal="general" vertical="bottom" textRotation="0" wrapText="false" indent="0" shrinkToFit="false"/>
      <protection locked="true" hidden="false"/>
    </xf>
    <xf numFmtId="164" fontId="6"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8" fillId="3" borderId="0" xfId="0" applyFont="true" applyBorder="false" applyAlignment="false" applyProtection="false">
      <alignment horizontal="general" vertical="bottom" textRotation="0" wrapText="false" indent="0" shrinkToFit="false"/>
      <protection locked="true" hidden="false"/>
    </xf>
    <xf numFmtId="164" fontId="0" fillId="3" borderId="0" xfId="0" applyFont="false" applyBorder="false" applyAlignment="false" applyProtection="false">
      <alignment horizontal="general" vertical="bottom" textRotation="0" wrapText="false" indent="0" shrinkToFit="false"/>
      <protection locked="true" hidden="false"/>
    </xf>
    <xf numFmtId="164" fontId="8" fillId="4" borderId="1" xfId="0" applyFont="true" applyBorder="true" applyAlignment="true" applyProtection="false">
      <alignment horizontal="center" vertical="bottom" textRotation="0" wrapText="false" indent="0" shrinkToFit="false"/>
      <protection locked="true" hidden="false"/>
    </xf>
    <xf numFmtId="164" fontId="12" fillId="0" borderId="0" xfId="0" applyFont="true" applyBorder="false" applyAlignment="false" applyProtection="false">
      <alignment horizontal="general" vertical="bottom" textRotation="0" wrapText="false" indent="0" shrinkToFit="false"/>
      <protection locked="true" hidden="false"/>
    </xf>
    <xf numFmtId="165" fontId="14" fillId="5" borderId="1" xfId="0" applyFont="true" applyBorder="true" applyAlignment="true" applyProtection="false">
      <alignment horizontal="right" vertical="bottom" textRotation="0" wrapText="false" indent="0" shrinkToFit="false"/>
      <protection locked="true" hidden="false"/>
    </xf>
    <xf numFmtId="164" fontId="7" fillId="0" borderId="0" xfId="0" applyFont="true" applyBorder="false" applyAlignment="false" applyProtection="false">
      <alignment horizontal="general" vertical="bottom" textRotation="0" wrapText="false" indent="0" shrinkToFit="false"/>
      <protection locked="true" hidden="false"/>
    </xf>
    <xf numFmtId="166" fontId="14" fillId="5" borderId="1" xfId="0" applyFont="true" applyBorder="true" applyAlignment="true" applyProtection="false">
      <alignment horizontal="right" vertical="bottom" textRotation="0" wrapText="false" indent="0" shrinkToFit="false"/>
      <protection locked="true" hidden="false"/>
    </xf>
    <xf numFmtId="164" fontId="8" fillId="0" borderId="1" xfId="0" applyFont="true" applyBorder="true" applyAlignment="true" applyProtection="false">
      <alignment horizontal="center" vertical="bottom" textRotation="0" wrapText="false" indent="0" shrinkToFit="false"/>
      <protection locked="true" hidden="false"/>
    </xf>
    <xf numFmtId="167" fontId="13" fillId="0" borderId="1" xfId="0" applyFont="true" applyBorder="true" applyAlignment="true" applyProtection="false">
      <alignment horizontal="right" vertical="bottom" textRotation="0" wrapText="false" indent="0" shrinkToFit="false"/>
      <protection locked="true" hidden="false"/>
    </xf>
    <xf numFmtId="165" fontId="13" fillId="0" borderId="1" xfId="0" applyFont="true" applyBorder="true" applyAlignment="true" applyProtection="false">
      <alignment horizontal="right" vertical="bottom" textRotation="0" wrapText="false" indent="0" shrinkToFit="false"/>
      <protection locked="true" hidden="false"/>
    </xf>
    <xf numFmtId="168" fontId="13" fillId="0" borderId="1" xfId="0" applyFont="true" applyBorder="true" applyAlignment="true" applyProtection="false">
      <alignment horizontal="right" vertical="bottom" textRotation="0" wrapText="false" indent="0" shrinkToFit="false"/>
      <protection locked="true" hidden="false"/>
    </xf>
    <xf numFmtId="165" fontId="11" fillId="0" borderId="1" xfId="0" applyFont="true" applyBorder="true" applyAlignment="true" applyProtection="false">
      <alignment horizontal="right" vertical="bottom" textRotation="0" wrapText="false" indent="0" shrinkToFit="false"/>
      <protection locked="true" hidden="false"/>
    </xf>
    <xf numFmtId="165" fontId="15" fillId="0" borderId="1" xfId="0" applyFont="true" applyBorder="true" applyAlignment="true" applyProtection="false">
      <alignment horizontal="right" vertical="bottom" textRotation="0" wrapText="false" indent="0" shrinkToFit="false"/>
      <protection locked="true" hidden="false"/>
    </xf>
    <xf numFmtId="164" fontId="11" fillId="0" borderId="1" xfId="0" applyFont="true" applyBorder="true" applyAlignment="true" applyProtection="false">
      <alignment horizontal="center" vertical="bottom" textRotation="0" wrapText="false" indent="0" shrinkToFit="false"/>
      <protection locked="true" hidden="false"/>
    </xf>
    <xf numFmtId="169" fontId="11" fillId="0" borderId="1" xfId="0" applyFont="true" applyBorder="true" applyAlignment="true" applyProtection="false">
      <alignment horizontal="right" vertical="bottom" textRotation="0" wrapText="false" indent="0" shrinkToFit="false"/>
      <protection locked="true" hidden="false"/>
    </xf>
    <xf numFmtId="164" fontId="16" fillId="0" borderId="0" xfId="0" applyFont="true" applyBorder="false" applyAlignment="false" applyProtection="false">
      <alignment horizontal="general" vertical="bottom" textRotation="0" wrapText="false" indent="0" shrinkToFit="false"/>
      <protection locked="true" hidden="false"/>
    </xf>
    <xf numFmtId="164" fontId="16" fillId="6" borderId="1" xfId="0" applyFont="true" applyBorder="true" applyAlignment="true" applyProtection="false">
      <alignment horizontal="center" vertical="bottom" textRotation="0" wrapText="false" indent="0" shrinkToFit="false"/>
      <protection locked="true" hidden="false"/>
    </xf>
    <xf numFmtId="164" fontId="17" fillId="0" borderId="0" xfId="0" applyFont="true" applyBorder="false" applyAlignment="false" applyProtection="false">
      <alignment horizontal="general" vertical="bottom" textRotation="0" wrapText="false" indent="0" shrinkToFit="false"/>
      <protection locked="true" hidden="false"/>
    </xf>
    <xf numFmtId="164" fontId="9" fillId="0" borderId="0" xfId="0" applyFont="true" applyBorder="true" applyAlignment="false" applyProtection="false">
      <alignment horizontal="general" vertical="bottom" textRotation="0" wrapText="false" indent="0" shrinkToFit="false"/>
      <protection locked="true" hidden="false"/>
    </xf>
    <xf numFmtId="166" fontId="14" fillId="5" borderId="1" xfId="0" applyFont="true" applyBorder="true" applyAlignment="true" applyProtection="false">
      <alignment horizontal="center" vertical="bottom" textRotation="0" wrapText="false" indent="0" shrinkToFit="false"/>
      <protection locked="true" hidden="false"/>
    </xf>
    <xf numFmtId="165" fontId="14" fillId="5" borderId="1" xfId="0" applyFont="true" applyBorder="true" applyAlignment="true" applyProtection="false">
      <alignment horizontal="center" vertical="bottom" textRotation="0" wrapText="false" indent="0" shrinkToFit="false"/>
      <protection locked="true" hidden="false"/>
    </xf>
    <xf numFmtId="164" fontId="8" fillId="4" borderId="1" xfId="0" applyFont="true" applyBorder="true" applyAlignment="true" applyProtection="false">
      <alignment horizontal="center" vertical="center" textRotation="0" wrapText="false" indent="0" shrinkToFit="false"/>
      <protection locked="true" hidden="false"/>
    </xf>
    <xf numFmtId="166" fontId="11" fillId="4" borderId="1" xfId="0" applyFont="true" applyBorder="true" applyAlignment="true" applyProtection="false">
      <alignment horizontal="center" vertical="bottom" textRotation="0" wrapText="false" indent="0" shrinkToFit="false"/>
      <protection locked="true" hidden="false"/>
    </xf>
    <xf numFmtId="170" fontId="13" fillId="0" borderId="1" xfId="0" applyFont="true" applyBorder="true" applyAlignment="true" applyProtection="false">
      <alignment horizontal="center" vertical="bottom" textRotation="0" wrapText="false" indent="0" shrinkToFit="false"/>
      <protection locked="true" hidden="false"/>
    </xf>
    <xf numFmtId="171" fontId="13" fillId="0" borderId="1" xfId="0" applyFont="true" applyBorder="true" applyAlignment="true" applyProtection="false">
      <alignment horizontal="center" vertical="bottom" textRotation="0" wrapText="false" indent="0" shrinkToFit="false"/>
      <protection locked="true" hidden="false"/>
    </xf>
    <xf numFmtId="172" fontId="14" fillId="5" borderId="1" xfId="0" applyFont="true" applyBorder="true" applyAlignment="true" applyProtection="false">
      <alignment horizontal="right" vertical="bottom" textRotation="0" wrapText="false" indent="0" shrinkToFit="false"/>
      <protection locked="true" hidden="false"/>
    </xf>
    <xf numFmtId="170" fontId="14" fillId="5" borderId="1" xfId="0" applyFont="true" applyBorder="true" applyAlignment="true" applyProtection="false">
      <alignment horizontal="right" vertical="bottom" textRotation="0" wrapText="false" indent="0" shrinkToFit="false"/>
      <protection locked="true" hidden="false"/>
    </xf>
    <xf numFmtId="173" fontId="14" fillId="5" borderId="1" xfId="0" applyFont="true" applyBorder="true" applyAlignment="true" applyProtection="false">
      <alignment horizontal="right" vertical="bottom" textRotation="0" wrapText="fals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8" fillId="3"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false" applyProtection="false">
      <alignment horizontal="general" vertical="bottom" textRotation="0" wrapText="false" indent="0" shrinkToFit="false"/>
      <protection locked="true" hidden="false"/>
    </xf>
    <xf numFmtId="165" fontId="13" fillId="0" borderId="1" xfId="0" applyFont="true" applyBorder="true" applyAlignment="true" applyProtection="false">
      <alignment horizontal="center" vertical="bottom" textRotation="0" wrapText="false" indent="0" shrinkToFit="false"/>
      <protection locked="true" hidden="false"/>
    </xf>
    <xf numFmtId="164" fontId="13" fillId="0" borderId="0" xfId="0" applyFont="true" applyBorder="false" applyAlignment="false" applyProtection="false">
      <alignment horizontal="general" vertical="bottom" textRotation="0" wrapText="false" indent="0" shrinkToFit="false"/>
      <protection locked="true" hidden="false"/>
    </xf>
    <xf numFmtId="164" fontId="18" fillId="0" borderId="0" xfId="0" applyFont="true" applyBorder="false" applyAlignment="false" applyProtection="false">
      <alignment horizontal="general" vertical="bottom" textRotation="0" wrapText="false" indent="0" shrinkToFit="false"/>
      <protection locked="true" hidden="false"/>
    </xf>
    <xf numFmtId="164" fontId="18" fillId="6" borderId="1" xfId="0" applyFont="true" applyBorder="true" applyAlignment="true" applyProtection="false">
      <alignment horizontal="center" vertical="bottom" textRotation="0" wrapText="false" indent="0" shrinkToFit="false"/>
      <protection locked="true" hidden="false"/>
    </xf>
    <xf numFmtId="164" fontId="10" fillId="0" borderId="0" xfId="0" applyFont="true" applyBorder="true" applyAlignment="false" applyProtection="false">
      <alignment horizontal="general" vertical="bottom" textRotation="0" wrapText="fals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colors>
    <indexedColors>
      <rgbColor rgb="FF000000"/>
      <rgbColor rgb="FFFFFFFF"/>
      <rgbColor rgb="FFC0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DDEBF7"/>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FCC99"/>
      <rgbColor rgb="FF3366FF"/>
      <rgbColor rgb="FF33CCCC"/>
      <rgbColor rgb="FF99CC00"/>
      <rgbColor rgb="FFFFCC00"/>
      <rgbColor rgb="FFFF9900"/>
      <rgbColor rgb="FFFF6600"/>
      <rgbColor rgb="FF595959"/>
      <rgbColor rgb="FFA6A6A6"/>
      <rgbColor rgb="FF003366"/>
      <rgbColor rgb="FF339966"/>
      <rgbColor rgb="FF003300"/>
      <rgbColor rgb="FF333300"/>
      <rgbColor rgb="FF993300"/>
      <rgbColor rgb="FF993366"/>
      <rgbColor rgb="FF1F4E7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F4E79"/>
    <pageSetUpPr fitToPage="false"/>
  </sheetPr>
  <dimension ref="B1:F43"/>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38"/>
    <col collapsed="false" customWidth="true" hidden="false" outlineLevel="0" max="5" min="3" style="0" width="16"/>
    <col collapsed="false" customWidth="true" hidden="false" outlineLevel="0" max="6" min="6" style="0" width="46"/>
  </cols>
  <sheetData>
    <row r="1" customFormat="false" ht="24" hidden="false" customHeight="true" outlineLevel="0" collapsed="false">
      <c r="B1" s="1" t="s">
        <v>0</v>
      </c>
      <c r="C1" s="2"/>
      <c r="D1" s="2"/>
      <c r="E1" s="2"/>
      <c r="F1" s="2"/>
    </row>
    <row r="2" customFormat="false" ht="15" hidden="false" customHeight="false" outlineLevel="0" collapsed="false">
      <c r="B2" s="3" t="s">
        <v>1</v>
      </c>
    </row>
    <row r="4" customFormat="false" ht="15" hidden="false" customHeight="false" outlineLevel="0" collapsed="false">
      <c r="B4" s="4" t="s">
        <v>2</v>
      </c>
    </row>
    <row r="5" customFormat="false" ht="15" hidden="false" customHeight="false" outlineLevel="0" collapsed="false">
      <c r="B5" s="5" t="s">
        <v>3</v>
      </c>
    </row>
    <row r="6" customFormat="false" ht="15" hidden="false" customHeight="false" outlineLevel="0" collapsed="false">
      <c r="B6" s="5" t="s">
        <v>4</v>
      </c>
    </row>
    <row r="7" customFormat="false" ht="15" hidden="false" customHeight="false" outlineLevel="0" collapsed="false">
      <c r="B7" s="5" t="s">
        <v>5</v>
      </c>
    </row>
    <row r="9" customFormat="false" ht="15" hidden="false" customHeight="false" outlineLevel="0" collapsed="false">
      <c r="B9" s="6" t="s">
        <v>6</v>
      </c>
      <c r="C9" s="7"/>
      <c r="D9" s="7"/>
      <c r="E9" s="7"/>
      <c r="F9" s="7"/>
    </row>
    <row r="10" customFormat="false" ht="15" hidden="false" customHeight="false" outlineLevel="0" collapsed="false">
      <c r="C10" s="8" t="s">
        <v>7</v>
      </c>
      <c r="D10" s="8" t="s">
        <v>8</v>
      </c>
    </row>
    <row r="11" customFormat="false" ht="15" hidden="false" customHeight="false" outlineLevel="0" collapsed="false">
      <c r="B11" s="9" t="s">
        <v>9</v>
      </c>
      <c r="C11" s="10" t="n">
        <v>900</v>
      </c>
      <c r="D11" s="10" t="n">
        <v>900</v>
      </c>
      <c r="F11" s="3" t="s">
        <v>10</v>
      </c>
    </row>
    <row r="12" customFormat="false" ht="15" hidden="false" customHeight="false" outlineLevel="0" collapsed="false">
      <c r="B12" s="9" t="s">
        <v>11</v>
      </c>
      <c r="C12" s="10" t="n">
        <v>495</v>
      </c>
      <c r="D12" s="10" t="n">
        <v>450</v>
      </c>
      <c r="F12" s="3" t="s">
        <v>12</v>
      </c>
    </row>
    <row r="13" customFormat="false" ht="15" hidden="false" customHeight="false" outlineLevel="0" collapsed="false">
      <c r="B13" s="9" t="s">
        <v>13</v>
      </c>
      <c r="C13" s="10" t="n">
        <v>20</v>
      </c>
      <c r="D13" s="10" t="n">
        <v>0</v>
      </c>
      <c r="F13" s="11" t="s">
        <v>14</v>
      </c>
    </row>
    <row r="14" customFormat="false" ht="15" hidden="false" customHeight="false" outlineLevel="0" collapsed="false">
      <c r="B14" s="9" t="s">
        <v>15</v>
      </c>
      <c r="C14" s="12" t="n">
        <v>0.08</v>
      </c>
      <c r="D14" s="12" t="n">
        <v>0.1</v>
      </c>
      <c r="F14" s="11" t="s">
        <v>16</v>
      </c>
    </row>
    <row r="15" customFormat="false" ht="15" hidden="false" customHeight="false" outlineLevel="0" collapsed="false">
      <c r="B15" s="9" t="s">
        <v>17</v>
      </c>
      <c r="C15" s="13" t="str">
        <f aca="false">IF(OR(C13&lt;0,C13&gt;31,C13&lt;&gt;INT(C13)),"× 回数は0〜31の整数",IF(AND(ROUND(C14,4)&lt;&gt;0.08,ROUND(C14,4)&lt;&gt;0.1),"× 税率は0.08か0.1のみ",IF(C13=0,"― 利用なし",IF(C11&lt;=0,"× 食事の価額を入力",IF(C12&lt;0,"× 本人負担額がマイナス",IF(C12&gt;C11,"× 本人負担額が価額超過","○ 入力OK"))))))</f>
        <v>○ 入力OK</v>
      </c>
      <c r="D15" s="13" t="str">
        <f aca="false">IF(OR(D13&lt;0,D13&gt;31,D13&lt;&gt;INT(D13)),"× 回数は0〜31の整数",IF(AND(ROUND(D14,4)&lt;&gt;0.08,ROUND(D14,4)&lt;&gt;0.1),"× 税率は0.08か0.1のみ",IF(D13=0,"― 利用なし",IF(D11&lt;=0,"× 食事の価額を入力",IF(D12&lt;0,"× 本人負担額がマイナス",IF(D12&gt;D11,"× 本人負担額が価額超過","○ 入力OK"))))))</f>
        <v>― 利用なし</v>
      </c>
    </row>
    <row r="17" customFormat="false" ht="15" hidden="false" customHeight="false" outlineLevel="0" collapsed="false">
      <c r="B17" s="6" t="s">
        <v>18</v>
      </c>
      <c r="C17" s="7"/>
      <c r="D17" s="7"/>
      <c r="E17" s="7"/>
      <c r="F17" s="7"/>
    </row>
    <row r="18" customFormat="false" ht="15" hidden="false" customHeight="false" outlineLevel="0" collapsed="false">
      <c r="B18" s="9" t="s">
        <v>19</v>
      </c>
      <c r="C18" s="14" t="n">
        <f aca="false">IF(C11&lt;=0,0,ROUND(C12/C11,6))</f>
        <v>0.55</v>
      </c>
      <c r="D18" s="14" t="n">
        <f aca="false">IF(D11&lt;=0,0,ROUND(D12/D11,6))</f>
        <v>0.5</v>
      </c>
      <c r="F18" s="3" t="s">
        <v>20</v>
      </c>
    </row>
    <row r="19" customFormat="false" ht="15" hidden="false" customHeight="false" outlineLevel="0" collapsed="false">
      <c r="B19" s="9" t="s">
        <v>21</v>
      </c>
      <c r="C19" s="13" t="str">
        <f aca="false">IF(LEFT(C15,1)="×","―",IF(C13=0,"― 利用なし",IF(C18&gt;=0.5,"○ OK","× NG")))</f>
        <v>○ OK</v>
      </c>
      <c r="D19" s="13" t="str">
        <f aca="false">IF(LEFT(D15,1)="×","―",IF(D13=0,"― 利用なし",IF(D18&gt;=0.5,"○ OK","× NG")))</f>
        <v>― 利用なし</v>
      </c>
    </row>
    <row r="21" customFormat="false" ht="15" hidden="false" customHeight="false" outlineLevel="0" collapsed="false">
      <c r="B21" s="6" t="s">
        <v>22</v>
      </c>
      <c r="C21" s="7"/>
      <c r="D21" s="7"/>
      <c r="E21" s="7"/>
      <c r="F21" s="7"/>
    </row>
    <row r="22" customFormat="false" ht="15" hidden="false" customHeight="false" outlineLevel="0" collapsed="false">
      <c r="B22" s="9" t="s">
        <v>23</v>
      </c>
      <c r="C22" s="15" t="n">
        <f aca="false">MAX(0,C11-C12)</f>
        <v>405</v>
      </c>
      <c r="D22" s="15" t="n">
        <f aca="false">MAX(0,D11-D12)</f>
        <v>450</v>
      </c>
      <c r="F22" s="3" t="s">
        <v>24</v>
      </c>
    </row>
    <row r="23" customFormat="false" ht="15" hidden="false" customHeight="false" outlineLevel="0" collapsed="false">
      <c r="B23" s="9" t="s">
        <v>25</v>
      </c>
      <c r="C23" s="15" t="n">
        <f aca="false">C22*C13</f>
        <v>8100</v>
      </c>
      <c r="D23" s="15" t="n">
        <f aca="false">D22*D13</f>
        <v>0</v>
      </c>
      <c r="F23" s="3" t="s">
        <v>26</v>
      </c>
    </row>
    <row r="24" customFormat="false" ht="15" hidden="false" customHeight="false" outlineLevel="0" collapsed="false">
      <c r="B24" s="9" t="s">
        <v>27</v>
      </c>
      <c r="C24" s="16" t="n">
        <f aca="false">ROUND(C23/(1+C14),6)</f>
        <v>7500</v>
      </c>
      <c r="D24" s="16" t="n">
        <f aca="false">ROUND(D23/(1+D14),6)</f>
        <v>0</v>
      </c>
      <c r="F24" s="3" t="s">
        <v>28</v>
      </c>
    </row>
    <row r="25" customFormat="false" ht="15" hidden="false" customHeight="false" outlineLevel="0" collapsed="false">
      <c r="B25" s="9" t="s">
        <v>29</v>
      </c>
      <c r="C25" s="17" t="n">
        <f aca="false">ROUNDDOWN(ROUND(C24+D24,6),-1)</f>
        <v>7500</v>
      </c>
      <c r="D25" s="17"/>
      <c r="F25" s="11" t="s">
        <v>30</v>
      </c>
    </row>
    <row r="26" customFormat="false" ht="15" hidden="false" customHeight="false" outlineLevel="0" collapsed="false">
      <c r="B26" s="9" t="s">
        <v>31</v>
      </c>
      <c r="C26" s="18" t="n">
        <f aca="false">7500</f>
        <v>7500</v>
      </c>
      <c r="D26" s="18"/>
      <c r="F26" s="3" t="s">
        <v>32</v>
      </c>
    </row>
    <row r="27" customFormat="false" ht="15" hidden="false" customHeight="false" outlineLevel="0" collapsed="false">
      <c r="B27" s="9" t="s">
        <v>33</v>
      </c>
      <c r="C27" s="19" t="str">
        <f aca="false">IF(OR(LEFT(C15,1)="×",LEFT(D15,1)="×"),"―",IF(C25&lt;=C26,"○ OK","× NG"))</f>
        <v>○ OK</v>
      </c>
      <c r="D27" s="19"/>
    </row>
    <row r="28" customFormat="false" ht="15" hidden="false" customHeight="false" outlineLevel="0" collapsed="false">
      <c r="B28" s="9" t="s">
        <v>34</v>
      </c>
      <c r="C28" s="20" t="n">
        <f aca="false">C26-C25</f>
        <v>0</v>
      </c>
      <c r="D28" s="20"/>
    </row>
    <row r="30" customFormat="false" ht="15" hidden="false" customHeight="false" outlineLevel="0" collapsed="false">
      <c r="B30" s="6" t="s">
        <v>35</v>
      </c>
      <c r="C30" s="7"/>
      <c r="D30" s="7"/>
      <c r="E30" s="7"/>
      <c r="F30" s="7"/>
    </row>
    <row r="31" customFormat="false" ht="25.5" hidden="false" customHeight="true" outlineLevel="0" collapsed="false">
      <c r="B31" s="21" t="s">
        <v>36</v>
      </c>
      <c r="C31" s="22" t="str">
        <f aca="false">IF(OR(LEFT(C15,1)="×",LEFT(D15,1)="×"),"× 入力内容をご確認ください",IF(AND(C13=0,D13=0),"― 利用なし",IF(AND(IF(C13=0,TRUE(),C18&gt;=0.5),IF(D13=0,TRUE(),D18&gt;=0.5),C25&lt;=C26),"○ 全額 非課税（給与課税なし）","× 給与課税となります")))</f>
        <v>○ 全額 非課税（給与課税なし）</v>
      </c>
      <c r="D31" s="22"/>
      <c r="E31" s="22"/>
    </row>
    <row r="33" customFormat="false" ht="15" hidden="false" customHeight="false" outlineLevel="0" collapsed="false">
      <c r="B33" s="9" t="s">
        <v>37</v>
      </c>
      <c r="C33" s="17" t="n">
        <f aca="false">IF(OR(LEFT(C15,1)="×",LEFT(D15,1)="×"),0,IF(AND(IF(C13=0,TRUE(),C18&gt;=0.5),IF(D13=0,TRUE(),D18&gt;=0.5),C25&lt;=C26),0,C23+D23))</f>
        <v>0</v>
      </c>
      <c r="D33" s="17"/>
      <c r="F33" s="23" t="s">
        <v>38</v>
      </c>
    </row>
    <row r="34" customFormat="false" ht="15" hidden="false" customHeight="false" outlineLevel="0" collapsed="false">
      <c r="B34" s="9" t="s">
        <v>39</v>
      </c>
      <c r="C34" s="15" t="n">
        <f aca="false">C33*12</f>
        <v>0</v>
      </c>
      <c r="D34" s="15"/>
    </row>
    <row r="36" customFormat="false" ht="15" hidden="false" customHeight="false" outlineLevel="0" collapsed="false">
      <c r="B36" s="6" t="s">
        <v>40</v>
      </c>
      <c r="C36" s="7"/>
      <c r="D36" s="7"/>
      <c r="E36" s="7"/>
      <c r="F36" s="7"/>
    </row>
    <row r="37" customFormat="false" ht="15" hidden="false" customHeight="false" outlineLevel="0" collapsed="false">
      <c r="B37" s="24" t="s">
        <v>41</v>
      </c>
      <c r="C37" s="24"/>
      <c r="D37" s="24"/>
      <c r="E37" s="24"/>
      <c r="F37" s="24"/>
    </row>
    <row r="38" customFormat="false" ht="15" hidden="false" customHeight="false" outlineLevel="0" collapsed="false">
      <c r="B38" s="24" t="s">
        <v>42</v>
      </c>
      <c r="C38" s="24"/>
      <c r="D38" s="24"/>
      <c r="E38" s="24"/>
      <c r="F38" s="24"/>
    </row>
    <row r="39" customFormat="false" ht="15" hidden="false" customHeight="false" outlineLevel="0" collapsed="false">
      <c r="B39" s="24" t="s">
        <v>43</v>
      </c>
      <c r="C39" s="24"/>
      <c r="D39" s="24"/>
      <c r="E39" s="24"/>
      <c r="F39" s="24"/>
    </row>
    <row r="40" customFormat="false" ht="15" hidden="false" customHeight="false" outlineLevel="0" collapsed="false">
      <c r="B40" s="24" t="s">
        <v>44</v>
      </c>
      <c r="C40" s="24"/>
      <c r="D40" s="24"/>
      <c r="E40" s="24"/>
      <c r="F40" s="24"/>
    </row>
    <row r="41" customFormat="false" ht="15" hidden="false" customHeight="false" outlineLevel="0" collapsed="false">
      <c r="B41" s="24" t="s">
        <v>45</v>
      </c>
      <c r="C41" s="24"/>
      <c r="D41" s="24"/>
      <c r="E41" s="24"/>
      <c r="F41" s="24"/>
    </row>
    <row r="42" customFormat="false" ht="15" hidden="false" customHeight="false" outlineLevel="0" collapsed="false">
      <c r="B42" s="24" t="s">
        <v>46</v>
      </c>
      <c r="C42" s="24"/>
      <c r="D42" s="24"/>
      <c r="E42" s="24"/>
      <c r="F42" s="24"/>
    </row>
    <row r="43" customFormat="false" ht="15" hidden="false" customHeight="false" outlineLevel="0" collapsed="false">
      <c r="B43" s="24" t="s">
        <v>47</v>
      </c>
      <c r="C43" s="24"/>
      <c r="D43" s="24"/>
      <c r="E43" s="24"/>
      <c r="F43" s="24"/>
    </row>
  </sheetData>
  <mergeCells count="14">
    <mergeCell ref="C25:D25"/>
    <mergeCell ref="C26:D26"/>
    <mergeCell ref="C27:D27"/>
    <mergeCell ref="C28:D28"/>
    <mergeCell ref="C31:E31"/>
    <mergeCell ref="C33:D33"/>
    <mergeCell ref="C34:D34"/>
    <mergeCell ref="B37:F37"/>
    <mergeCell ref="B38:F38"/>
    <mergeCell ref="B39:F39"/>
    <mergeCell ref="B40:F40"/>
    <mergeCell ref="B41:F41"/>
    <mergeCell ref="B42:F42"/>
    <mergeCell ref="B43:F43"/>
  </mergeCells>
  <dataValidations count="4">
    <dataValidation allowBlank="false" error="食事の価額は1円以上100,000円以下で入力してください。" errorStyle="stop" errorTitle="入力エラー" operator="between" showDropDown="false" showErrorMessage="true" showInputMessage="false" sqref="C11:D11" type="decimal">
      <formula1>1</formula1>
      <formula2>100000</formula2>
    </dataValidation>
    <dataValidation allowBlank="false" error="本人負担額は0円以上で入力してください。食事の価額を超える金額は入力できません。" errorStyle="stop" errorTitle="入力エラー" operator="between" showDropDown="false" showErrorMessage="true" showInputMessage="false" sqref="C12:D12" type="decimal">
      <formula1>0</formula1>
      <formula2>100000</formula2>
    </dataValidation>
    <dataValidation allowBlank="false" error="月間利用回数は0〜31の整数で入力してください。" errorStyle="stop" errorTitle="入力エラー" operator="between" showDropDown="false" showErrorMessage="true" showInputMessage="false" sqref="C13:D13" type="whole">
      <formula1>0</formula1>
      <formula2>31</formula2>
    </dataValidation>
    <dataValidation allowBlank="false" error="消費税率は 0.08（軽減税率8％）または 0.1（標準税率10％）のみ入力できます。8 と入力すると800％になります。" errorStyle="stop" errorTitle="入力エラー" operator="between" showDropDown="false" showErrorMessage="true" showInputMessage="false" sqref="C14:D14" type="custom">
      <formula1>OR(ROUND(C14,4)=0.08,ROUND(C14,4)=0.1)</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F4E79"/>
    <pageSetUpPr fitToPage="false"/>
  </sheetPr>
  <dimension ref="B1:H2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2"/>
    <col collapsed="false" customWidth="true" hidden="false" outlineLevel="0" max="8" min="3" style="0" width="14"/>
  </cols>
  <sheetData>
    <row r="1" customFormat="false" ht="24" hidden="false" customHeight="true" outlineLevel="0" collapsed="false">
      <c r="B1" s="1" t="s">
        <v>48</v>
      </c>
      <c r="C1" s="2"/>
      <c r="D1" s="2"/>
      <c r="E1" s="2"/>
      <c r="F1" s="2"/>
      <c r="G1" s="2"/>
      <c r="H1" s="2"/>
    </row>
    <row r="2" customFormat="false" ht="15" hidden="false" customHeight="false" outlineLevel="0" collapsed="false">
      <c r="B2" s="3" t="s">
        <v>49</v>
      </c>
    </row>
    <row r="3" customFormat="false" ht="15" hidden="false" customHeight="false" outlineLevel="0" collapsed="false">
      <c r="B3" s="3" t="s">
        <v>50</v>
      </c>
    </row>
    <row r="5" customFormat="false" ht="15" hidden="false" customHeight="false" outlineLevel="0" collapsed="false">
      <c r="B5" s="4" t="s">
        <v>51</v>
      </c>
      <c r="C5" s="25" t="n">
        <v>0.08</v>
      </c>
    </row>
    <row r="6" customFormat="false" ht="15" hidden="false" customHeight="false" outlineLevel="0" collapsed="false">
      <c r="B6" s="4" t="s">
        <v>31</v>
      </c>
      <c r="C6" s="26" t="n">
        <v>7500</v>
      </c>
    </row>
    <row r="8" customFormat="false" ht="15" hidden="false" customHeight="false" outlineLevel="0" collapsed="false">
      <c r="B8" s="27" t="s">
        <v>52</v>
      </c>
      <c r="C8" s="8" t="s">
        <v>19</v>
      </c>
      <c r="D8" s="8"/>
      <c r="E8" s="8"/>
      <c r="F8" s="8"/>
      <c r="G8" s="8"/>
    </row>
    <row r="9" customFormat="false" ht="15" hidden="false" customHeight="false" outlineLevel="0" collapsed="false">
      <c r="B9" s="27"/>
      <c r="C9" s="28" t="n">
        <v>0.5</v>
      </c>
      <c r="D9" s="28" t="n">
        <v>0.55</v>
      </c>
      <c r="E9" s="28" t="n">
        <v>0.6</v>
      </c>
      <c r="F9" s="28" t="n">
        <v>0.65</v>
      </c>
      <c r="G9" s="28" t="n">
        <v>0.7</v>
      </c>
    </row>
    <row r="10" customFormat="false" ht="15" hidden="false" customHeight="false" outlineLevel="0" collapsed="false">
      <c r="B10" s="29" t="n">
        <v>500</v>
      </c>
      <c r="C10" s="30" t="n">
        <f aca="false">IF($B10*(1-C$9)&lt;=0,0,ROUNDDOWN(ROUND($C$6/($B10*(1-C$9)/(1+$C$5)),6),0))</f>
        <v>32</v>
      </c>
      <c r="D10" s="30" t="n">
        <f aca="false">IF($B10*(1-D$9)&lt;=0,0,ROUNDDOWN(ROUND($C$6/($B10*(1-D$9)/(1+$C$5)),6),0))</f>
        <v>36</v>
      </c>
      <c r="E10" s="30" t="n">
        <f aca="false">IF($B10*(1-E$9)&lt;=0,0,ROUNDDOWN(ROUND($C$6/($B10*(1-E$9)/(1+$C$5)),6),0))</f>
        <v>40</v>
      </c>
      <c r="F10" s="30" t="n">
        <f aca="false">IF($B10*(1-F$9)&lt;=0,0,ROUNDDOWN(ROUND($C$6/($B10*(1-F$9)/(1+$C$5)),6),0))</f>
        <v>46</v>
      </c>
      <c r="G10" s="30" t="n">
        <f aca="false">IF($B10*(1-G$9)&lt;=0,0,ROUNDDOWN(ROUND($C$6/($B10*(1-G$9)/(1+$C$5)),6),0))</f>
        <v>54</v>
      </c>
    </row>
    <row r="11" customFormat="false" ht="15" hidden="false" customHeight="false" outlineLevel="0" collapsed="false">
      <c r="B11" s="29" t="n">
        <v>600</v>
      </c>
      <c r="C11" s="30" t="n">
        <f aca="false">IF($B11*(1-C$9)&lt;=0,0,ROUNDDOWN(ROUND($C$6/($B11*(1-C$9)/(1+$C$5)),6),0))</f>
        <v>27</v>
      </c>
      <c r="D11" s="30" t="n">
        <f aca="false">IF($B11*(1-D$9)&lt;=0,0,ROUNDDOWN(ROUND($C$6/($B11*(1-D$9)/(1+$C$5)),6),0))</f>
        <v>30</v>
      </c>
      <c r="E11" s="30" t="n">
        <f aca="false">IF($B11*(1-E$9)&lt;=0,0,ROUNDDOWN(ROUND($C$6/($B11*(1-E$9)/(1+$C$5)),6),0))</f>
        <v>33</v>
      </c>
      <c r="F11" s="30" t="n">
        <f aca="false">IF($B11*(1-F$9)&lt;=0,0,ROUNDDOWN(ROUND($C$6/($B11*(1-F$9)/(1+$C$5)),6),0))</f>
        <v>38</v>
      </c>
      <c r="G11" s="30" t="n">
        <f aca="false">IF($B11*(1-G$9)&lt;=0,0,ROUNDDOWN(ROUND($C$6/($B11*(1-G$9)/(1+$C$5)),6),0))</f>
        <v>45</v>
      </c>
    </row>
    <row r="12" customFormat="false" ht="15" hidden="false" customHeight="false" outlineLevel="0" collapsed="false">
      <c r="B12" s="29" t="n">
        <v>700</v>
      </c>
      <c r="C12" s="30" t="n">
        <f aca="false">IF($B12*(1-C$9)&lt;=0,0,ROUNDDOWN(ROUND($C$6/($B12*(1-C$9)/(1+$C$5)),6),0))</f>
        <v>23</v>
      </c>
      <c r="D12" s="30" t="n">
        <f aca="false">IF($B12*(1-D$9)&lt;=0,0,ROUNDDOWN(ROUND($C$6/($B12*(1-D$9)/(1+$C$5)),6),0))</f>
        <v>25</v>
      </c>
      <c r="E12" s="30" t="n">
        <f aca="false">IF($B12*(1-E$9)&lt;=0,0,ROUNDDOWN(ROUND($C$6/($B12*(1-E$9)/(1+$C$5)),6),0))</f>
        <v>28</v>
      </c>
      <c r="F12" s="30" t="n">
        <f aca="false">IF($B12*(1-F$9)&lt;=0,0,ROUNDDOWN(ROUND($C$6/($B12*(1-F$9)/(1+$C$5)),6),0))</f>
        <v>33</v>
      </c>
      <c r="G12" s="30" t="n">
        <f aca="false">IF($B12*(1-G$9)&lt;=0,0,ROUNDDOWN(ROUND($C$6/($B12*(1-G$9)/(1+$C$5)),6),0))</f>
        <v>38</v>
      </c>
    </row>
    <row r="13" customFormat="false" ht="15" hidden="false" customHeight="false" outlineLevel="0" collapsed="false">
      <c r="B13" s="29" t="n">
        <v>800</v>
      </c>
      <c r="C13" s="30" t="n">
        <f aca="false">IF($B13*(1-C$9)&lt;=0,0,ROUNDDOWN(ROUND($C$6/($B13*(1-C$9)/(1+$C$5)),6),0))</f>
        <v>20</v>
      </c>
      <c r="D13" s="30" t="n">
        <f aca="false">IF($B13*(1-D$9)&lt;=0,0,ROUNDDOWN(ROUND($C$6/($B13*(1-D$9)/(1+$C$5)),6),0))</f>
        <v>22</v>
      </c>
      <c r="E13" s="30" t="n">
        <f aca="false">IF($B13*(1-E$9)&lt;=0,0,ROUNDDOWN(ROUND($C$6/($B13*(1-E$9)/(1+$C$5)),6),0))</f>
        <v>25</v>
      </c>
      <c r="F13" s="30" t="n">
        <f aca="false">IF($B13*(1-F$9)&lt;=0,0,ROUNDDOWN(ROUND($C$6/($B13*(1-F$9)/(1+$C$5)),6),0))</f>
        <v>28</v>
      </c>
      <c r="G13" s="30" t="n">
        <f aca="false">IF($B13*(1-G$9)&lt;=0,0,ROUNDDOWN(ROUND($C$6/($B13*(1-G$9)/(1+$C$5)),6),0))</f>
        <v>33</v>
      </c>
    </row>
    <row r="14" customFormat="false" ht="15" hidden="false" customHeight="false" outlineLevel="0" collapsed="false">
      <c r="B14" s="29" t="n">
        <v>900</v>
      </c>
      <c r="C14" s="30" t="n">
        <f aca="false">IF($B14*(1-C$9)&lt;=0,0,ROUNDDOWN(ROUND($C$6/($B14*(1-C$9)/(1+$C$5)),6),0))</f>
        <v>18</v>
      </c>
      <c r="D14" s="30" t="n">
        <f aca="false">IF($B14*(1-D$9)&lt;=0,0,ROUNDDOWN(ROUND($C$6/($B14*(1-D$9)/(1+$C$5)),6),0))</f>
        <v>20</v>
      </c>
      <c r="E14" s="30" t="n">
        <f aca="false">IF($B14*(1-E$9)&lt;=0,0,ROUNDDOWN(ROUND($C$6/($B14*(1-E$9)/(1+$C$5)),6),0))</f>
        <v>22</v>
      </c>
      <c r="F14" s="30" t="n">
        <f aca="false">IF($B14*(1-F$9)&lt;=0,0,ROUNDDOWN(ROUND($C$6/($B14*(1-F$9)/(1+$C$5)),6),0))</f>
        <v>25</v>
      </c>
      <c r="G14" s="30" t="n">
        <f aca="false">IF($B14*(1-G$9)&lt;=0,0,ROUNDDOWN(ROUND($C$6/($B14*(1-G$9)/(1+$C$5)),6),0))</f>
        <v>30</v>
      </c>
    </row>
    <row r="15" customFormat="false" ht="15" hidden="false" customHeight="false" outlineLevel="0" collapsed="false">
      <c r="B15" s="29" t="n">
        <v>1000</v>
      </c>
      <c r="C15" s="30" t="n">
        <f aca="false">IF($B15*(1-C$9)&lt;=0,0,ROUNDDOWN(ROUND($C$6/($B15*(1-C$9)/(1+$C$5)),6),0))</f>
        <v>16</v>
      </c>
      <c r="D15" s="30" t="n">
        <f aca="false">IF($B15*(1-D$9)&lt;=0,0,ROUNDDOWN(ROUND($C$6/($B15*(1-D$9)/(1+$C$5)),6),0))</f>
        <v>18</v>
      </c>
      <c r="E15" s="30" t="n">
        <f aca="false">IF($B15*(1-E$9)&lt;=0,0,ROUNDDOWN(ROUND($C$6/($B15*(1-E$9)/(1+$C$5)),6),0))</f>
        <v>20</v>
      </c>
      <c r="F15" s="30" t="n">
        <f aca="false">IF($B15*(1-F$9)&lt;=0,0,ROUNDDOWN(ROUND($C$6/($B15*(1-F$9)/(1+$C$5)),6),0))</f>
        <v>23</v>
      </c>
      <c r="G15" s="30" t="n">
        <f aca="false">IF($B15*(1-G$9)&lt;=0,0,ROUNDDOWN(ROUND($C$6/($B15*(1-G$9)/(1+$C$5)),6),0))</f>
        <v>27</v>
      </c>
    </row>
    <row r="16" customFormat="false" ht="15" hidden="false" customHeight="false" outlineLevel="0" collapsed="false">
      <c r="B16" s="29" t="n">
        <v>1100</v>
      </c>
      <c r="C16" s="30" t="n">
        <f aca="false">IF($B16*(1-C$9)&lt;=0,0,ROUNDDOWN(ROUND($C$6/($B16*(1-C$9)/(1+$C$5)),6),0))</f>
        <v>14</v>
      </c>
      <c r="D16" s="30" t="n">
        <f aca="false">IF($B16*(1-D$9)&lt;=0,0,ROUNDDOWN(ROUND($C$6/($B16*(1-D$9)/(1+$C$5)),6),0))</f>
        <v>16</v>
      </c>
      <c r="E16" s="30" t="n">
        <f aca="false">IF($B16*(1-E$9)&lt;=0,0,ROUNDDOWN(ROUND($C$6/($B16*(1-E$9)/(1+$C$5)),6),0))</f>
        <v>18</v>
      </c>
      <c r="F16" s="30" t="n">
        <f aca="false">IF($B16*(1-F$9)&lt;=0,0,ROUNDDOWN(ROUND($C$6/($B16*(1-F$9)/(1+$C$5)),6),0))</f>
        <v>21</v>
      </c>
      <c r="G16" s="30" t="n">
        <f aca="false">IF($B16*(1-G$9)&lt;=0,0,ROUNDDOWN(ROUND($C$6/($B16*(1-G$9)/(1+$C$5)),6),0))</f>
        <v>24</v>
      </c>
    </row>
    <row r="17" customFormat="false" ht="15" hidden="false" customHeight="false" outlineLevel="0" collapsed="false">
      <c r="B17" s="29" t="n">
        <v>1200</v>
      </c>
      <c r="C17" s="30" t="n">
        <f aca="false">IF($B17*(1-C$9)&lt;=0,0,ROUNDDOWN(ROUND($C$6/($B17*(1-C$9)/(1+$C$5)),6),0))</f>
        <v>13</v>
      </c>
      <c r="D17" s="30" t="n">
        <f aca="false">IF($B17*(1-D$9)&lt;=0,0,ROUNDDOWN(ROUND($C$6/($B17*(1-D$9)/(1+$C$5)),6),0))</f>
        <v>15</v>
      </c>
      <c r="E17" s="30" t="n">
        <f aca="false">IF($B17*(1-E$9)&lt;=0,0,ROUNDDOWN(ROUND($C$6/($B17*(1-E$9)/(1+$C$5)),6),0))</f>
        <v>16</v>
      </c>
      <c r="F17" s="30" t="n">
        <f aca="false">IF($B17*(1-F$9)&lt;=0,0,ROUNDDOWN(ROUND($C$6/($B17*(1-F$9)/(1+$C$5)),6),0))</f>
        <v>19</v>
      </c>
      <c r="G17" s="30" t="n">
        <f aca="false">IF($B17*(1-G$9)&lt;=0,0,ROUNDDOWN(ROUND($C$6/($B17*(1-G$9)/(1+$C$5)),6),0))</f>
        <v>22</v>
      </c>
    </row>
    <row r="18" customFormat="false" ht="15" hidden="false" customHeight="false" outlineLevel="0" collapsed="false">
      <c r="B18" s="29" t="n">
        <v>1300</v>
      </c>
      <c r="C18" s="30" t="n">
        <f aca="false">IF($B18*(1-C$9)&lt;=0,0,ROUNDDOWN(ROUND($C$6/($B18*(1-C$9)/(1+$C$5)),6),0))</f>
        <v>12</v>
      </c>
      <c r="D18" s="30" t="n">
        <f aca="false">IF($B18*(1-D$9)&lt;=0,0,ROUNDDOWN(ROUND($C$6/($B18*(1-D$9)/(1+$C$5)),6),0))</f>
        <v>13</v>
      </c>
      <c r="E18" s="30" t="n">
        <f aca="false">IF($B18*(1-E$9)&lt;=0,0,ROUNDDOWN(ROUND($C$6/($B18*(1-E$9)/(1+$C$5)),6),0))</f>
        <v>15</v>
      </c>
      <c r="F18" s="30" t="n">
        <f aca="false">IF($B18*(1-F$9)&lt;=0,0,ROUNDDOWN(ROUND($C$6/($B18*(1-F$9)/(1+$C$5)),6),0))</f>
        <v>17</v>
      </c>
      <c r="G18" s="30" t="n">
        <f aca="false">IF($B18*(1-G$9)&lt;=0,0,ROUNDDOWN(ROUND($C$6/($B18*(1-G$9)/(1+$C$5)),6),0))</f>
        <v>20</v>
      </c>
    </row>
    <row r="19" customFormat="false" ht="15" hidden="false" customHeight="false" outlineLevel="0" collapsed="false">
      <c r="B19" s="29" t="n">
        <v>1500</v>
      </c>
      <c r="C19" s="30" t="n">
        <f aca="false">IF($B19*(1-C$9)&lt;=0,0,ROUNDDOWN(ROUND($C$6/($B19*(1-C$9)/(1+$C$5)),6),0))</f>
        <v>10</v>
      </c>
      <c r="D19" s="30" t="n">
        <f aca="false">IF($B19*(1-D$9)&lt;=0,0,ROUNDDOWN(ROUND($C$6/($B19*(1-D$9)/(1+$C$5)),6),0))</f>
        <v>12</v>
      </c>
      <c r="E19" s="30" t="n">
        <f aca="false">IF($B19*(1-E$9)&lt;=0,0,ROUNDDOWN(ROUND($C$6/($B19*(1-E$9)/(1+$C$5)),6),0))</f>
        <v>13</v>
      </c>
      <c r="F19" s="30" t="n">
        <f aca="false">IF($B19*(1-F$9)&lt;=0,0,ROUNDDOWN(ROUND($C$6/($B19*(1-F$9)/(1+$C$5)),6),0))</f>
        <v>15</v>
      </c>
      <c r="G19" s="30" t="n">
        <f aca="false">IF($B19*(1-G$9)&lt;=0,0,ROUNDDOWN(ROUND($C$6/($B19*(1-G$9)/(1+$C$5)),6),0))</f>
        <v>18</v>
      </c>
    </row>
    <row r="21" customFormat="false" ht="15" hidden="false" customHeight="false" outlineLevel="0" collapsed="false">
      <c r="B21" s="5" t="s">
        <v>53</v>
      </c>
    </row>
    <row r="22" customFormat="false" ht="15" hidden="false" customHeight="false" outlineLevel="0" collapsed="false">
      <c r="B22" s="5" t="s">
        <v>54</v>
      </c>
    </row>
    <row r="23" customFormat="false" ht="15" hidden="false" customHeight="false" outlineLevel="0" collapsed="false">
      <c r="B23" s="5" t="s">
        <v>55</v>
      </c>
    </row>
    <row r="24" customFormat="false" ht="15" hidden="false" customHeight="false" outlineLevel="0" collapsed="false">
      <c r="B24" s="5" t="s">
        <v>56</v>
      </c>
    </row>
  </sheetData>
  <mergeCells count="2">
    <mergeCell ref="B8:B9"/>
    <mergeCell ref="C8:G8"/>
  </mergeCells>
  <dataValidations count="2">
    <dataValidation allowBlank="false" error="消費税率は 0.08（軽減税率8％）または 0.1（標準税率10％）のみ入力できます。" errorStyle="stop" errorTitle="入力エラー" operator="between" showDropDown="false" showErrorMessage="true" showInputMessage="false" sqref="C5" type="custom">
      <formula1>OR(ROUND(C5,4)=0.08,ROUND(C5,4)=0.1)</formula1>
      <formula2>0</formula2>
    </dataValidation>
    <dataValidation allowBlank="false" error="非課税限度額は 7500（令和8年4月以後）または 3500（改正前）を入力してください。" errorStyle="stop" errorTitle="入力エラー" operator="between" showDropDown="false" showErrorMessage="true" showInputMessage="false" sqref="C6" type="decimal">
      <formula1>1</formula1>
      <formula2>100000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F4E79"/>
    <pageSetUpPr fitToPage="false"/>
  </sheetPr>
  <dimension ref="B1:F2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26"/>
    <col collapsed="false" customWidth="true" hidden="false" outlineLevel="0" max="6" min="3" style="0" width="22"/>
  </cols>
  <sheetData>
    <row r="1" customFormat="false" ht="24" hidden="false" customHeight="true" outlineLevel="0" collapsed="false">
      <c r="B1" s="1" t="s">
        <v>57</v>
      </c>
      <c r="C1" s="2"/>
      <c r="D1" s="2"/>
      <c r="E1" s="2"/>
      <c r="F1" s="2"/>
    </row>
    <row r="3" customFormat="false" ht="15" hidden="false" customHeight="false" outlineLevel="0" collapsed="false">
      <c r="B3" s="4" t="s">
        <v>58</v>
      </c>
    </row>
    <row r="4" customFormat="false" ht="17.15" hidden="false" customHeight="false" outlineLevel="0" collapsed="false">
      <c r="B4" s="9" t="s">
        <v>59</v>
      </c>
      <c r="C4" s="31" t="n">
        <v>20</v>
      </c>
    </row>
    <row r="5" customFormat="false" ht="17.15" hidden="false" customHeight="false" outlineLevel="0" collapsed="false">
      <c r="B5" s="9" t="s">
        <v>52</v>
      </c>
      <c r="C5" s="32" t="n">
        <v>900</v>
      </c>
    </row>
    <row r="6" customFormat="false" ht="17.15" hidden="false" customHeight="false" outlineLevel="0" collapsed="false">
      <c r="B6" s="9" t="s">
        <v>60</v>
      </c>
      <c r="C6" s="33" t="n">
        <v>20</v>
      </c>
    </row>
    <row r="7" customFormat="false" ht="15" hidden="false" customHeight="false" outlineLevel="0" collapsed="false">
      <c r="B7" s="9" t="s">
        <v>61</v>
      </c>
      <c r="C7" s="12" t="n">
        <v>0.08</v>
      </c>
    </row>
    <row r="8" customFormat="false" ht="17.15" hidden="false" customHeight="false" outlineLevel="0" collapsed="false">
      <c r="B8" s="9" t="s">
        <v>62</v>
      </c>
      <c r="C8" s="32" t="n">
        <v>7500</v>
      </c>
    </row>
    <row r="10" customFormat="false" ht="33.75" hidden="false" customHeight="true" outlineLevel="0" collapsed="false">
      <c r="B10" s="34"/>
      <c r="C10" s="35" t="s">
        <v>63</v>
      </c>
      <c r="D10" s="35" t="s">
        <v>64</v>
      </c>
      <c r="E10" s="35" t="s">
        <v>65</v>
      </c>
      <c r="F10" s="35" t="s">
        <v>66</v>
      </c>
    </row>
    <row r="11" customFormat="false" ht="15" hidden="false" customHeight="false" outlineLevel="0" collapsed="false">
      <c r="B11" s="36" t="s">
        <v>67</v>
      </c>
      <c r="C11" s="37" t="n">
        <f aca="false">ROUNDUP(ROUND($C$5*0.5,6),0)</f>
        <v>450</v>
      </c>
      <c r="D11" s="37" t="n">
        <f aca="false">ROUNDUP(ROUND($C$5*0.55,6),0)</f>
        <v>495</v>
      </c>
      <c r="E11" s="37" t="n">
        <f aca="false">ROUNDUP(ROUND($C$5*0.5,6),0)</f>
        <v>450</v>
      </c>
      <c r="F11" s="37" t="n">
        <f aca="false">$C$5</f>
        <v>900</v>
      </c>
    </row>
    <row r="12" customFormat="false" ht="15" hidden="false" customHeight="false" outlineLevel="0" collapsed="false">
      <c r="B12" s="36" t="s">
        <v>68</v>
      </c>
      <c r="C12" s="37" t="n">
        <f aca="false">$C$5-C11</f>
        <v>450</v>
      </c>
      <c r="D12" s="37" t="n">
        <f aca="false">$C$5-D11</f>
        <v>405</v>
      </c>
      <c r="E12" s="37" t="n">
        <f aca="false">$C$5-E11</f>
        <v>450</v>
      </c>
      <c r="F12" s="37" t="n">
        <f aca="false">$C$5-F11</f>
        <v>0</v>
      </c>
    </row>
    <row r="13" customFormat="false" ht="15" hidden="false" customHeight="false" outlineLevel="0" collapsed="false">
      <c r="B13" s="36" t="s">
        <v>69</v>
      </c>
      <c r="C13" s="30" t="n">
        <f aca="false">MIN($C$6,ROUNDDOWN(ROUND($C$8/(C12/(1+$C$7)),6),0))</f>
        <v>18</v>
      </c>
      <c r="D13" s="30" t="n">
        <f aca="false">MIN($C$6,ROUNDDOWN(ROUND($C$8/(D12/(1+$C$7)),6),0))</f>
        <v>20</v>
      </c>
      <c r="E13" s="30" t="n">
        <f aca="false">MIN($C$6,ROUNDDOWN(ROUND($C$8/(E12/(1+$C$7)),6),0))</f>
        <v>18</v>
      </c>
      <c r="F13" s="30" t="n">
        <f aca="false">0</f>
        <v>0</v>
      </c>
    </row>
    <row r="14" customFormat="false" ht="15" hidden="false" customHeight="false" outlineLevel="0" collapsed="false">
      <c r="B14" s="36" t="s">
        <v>70</v>
      </c>
      <c r="C14" s="30" t="n">
        <f aca="false">C13</f>
        <v>18</v>
      </c>
      <c r="D14" s="30" t="n">
        <f aca="false">$C$6</f>
        <v>20</v>
      </c>
      <c r="E14" s="30" t="n">
        <f aca="false">$C$6</f>
        <v>20</v>
      </c>
      <c r="F14" s="30" t="n">
        <f aca="false">$C$6</f>
        <v>20</v>
      </c>
    </row>
    <row r="15" customFormat="false" ht="15" hidden="false" customHeight="false" outlineLevel="0" collapsed="false">
      <c r="B15" s="36" t="s">
        <v>71</v>
      </c>
      <c r="C15" s="37" t="n">
        <f aca="false">C12*C13</f>
        <v>8100</v>
      </c>
      <c r="D15" s="37" t="n">
        <f aca="false">D12*D13</f>
        <v>8100</v>
      </c>
      <c r="E15" s="37" t="n">
        <f aca="false">E12*E13</f>
        <v>8100</v>
      </c>
      <c r="F15" s="37" t="n">
        <f aca="false">0</f>
        <v>0</v>
      </c>
    </row>
    <row r="16" customFormat="false" ht="15" hidden="false" customHeight="false" outlineLevel="0" collapsed="false">
      <c r="B16" s="36" t="s">
        <v>72</v>
      </c>
      <c r="C16" s="37" t="n">
        <f aca="false">ROUNDDOWN(ROUND(C15/(1+$C$7),6),-1)</f>
        <v>7500</v>
      </c>
      <c r="D16" s="37" t="n">
        <f aca="false">ROUNDDOWN(ROUND(D15/(1+$C$7),6),-1)</f>
        <v>7500</v>
      </c>
      <c r="E16" s="37" t="n">
        <f aca="false">ROUNDDOWN(ROUND(E15/(1+$C$7),6),-1)</f>
        <v>7500</v>
      </c>
      <c r="F16" s="37" t="n">
        <f aca="false">0</f>
        <v>0</v>
      </c>
    </row>
    <row r="17" customFormat="false" ht="15" hidden="false" customHeight="false" outlineLevel="0" collapsed="false">
      <c r="B17" s="36" t="s">
        <v>73</v>
      </c>
      <c r="C17" s="13" t="str">
        <f aca="false">IF(C16&lt;=$C$8,"○ 非課税","× 課税")</f>
        <v>○ 非課税</v>
      </c>
      <c r="D17" s="13" t="str">
        <f aca="false">IF(D16&lt;=$C$8,"○ 非課税","× 課税")</f>
        <v>○ 非課税</v>
      </c>
      <c r="E17" s="13" t="str">
        <f aca="false">IF(E16&lt;=$C$8,"○ 非課税","× 課税")</f>
        <v>○ 非課税</v>
      </c>
      <c r="F17" s="13" t="str">
        <f aca="false">"― 経済的利益なし"</f>
        <v>― 経済的利益なし</v>
      </c>
    </row>
    <row r="18" customFormat="false" ht="15" hidden="false" customHeight="false" outlineLevel="0" collapsed="false">
      <c r="B18" s="36" t="s">
        <v>74</v>
      </c>
      <c r="C18" s="37" t="n">
        <f aca="false">C15*$C$4*12</f>
        <v>1944000</v>
      </c>
      <c r="D18" s="37" t="n">
        <f aca="false">D15*$C$4*12</f>
        <v>1944000</v>
      </c>
      <c r="E18" s="37" t="n">
        <f aca="false">E15*$C$4*12</f>
        <v>1944000</v>
      </c>
      <c r="F18" s="37" t="n">
        <f aca="false">F15*$C$4*12</f>
        <v>0</v>
      </c>
    </row>
    <row r="20" customFormat="false" ht="15" hidden="false" customHeight="false" outlineLevel="0" collapsed="false">
      <c r="B20" s="4" t="s">
        <v>75</v>
      </c>
    </row>
    <row r="21" customFormat="false" ht="15" hidden="false" customHeight="false" outlineLevel="0" collapsed="false">
      <c r="B21" s="5" t="s">
        <v>76</v>
      </c>
    </row>
    <row r="22" customFormat="false" ht="15" hidden="false" customHeight="false" outlineLevel="0" collapsed="false">
      <c r="B22" s="5" t="s">
        <v>77</v>
      </c>
    </row>
    <row r="23" customFormat="false" ht="15" hidden="false" customHeight="false" outlineLevel="0" collapsed="false">
      <c r="B23" s="5" t="s">
        <v>78</v>
      </c>
    </row>
    <row r="24" customFormat="false" ht="15" hidden="false" customHeight="false" outlineLevel="0" collapsed="false">
      <c r="B24" s="5" t="s">
        <v>79</v>
      </c>
    </row>
    <row r="25" customFormat="false" ht="15" hidden="false" customHeight="false" outlineLevel="0" collapsed="false">
      <c r="B25" s="5" t="s">
        <v>80</v>
      </c>
    </row>
    <row r="26" customFormat="false" ht="15" hidden="false" customHeight="false" outlineLevel="0" collapsed="false">
      <c r="B26" s="5" t="s">
        <v>81</v>
      </c>
    </row>
  </sheetData>
  <dataValidations count="5">
    <dataValidation allowBlank="false" error="従業員数は整数で入力してください（1〜10000）。" errorStyle="stop" errorTitle="入力エラー" operator="between" showDropDown="false" showErrorMessage="true" showInputMessage="false" sqref="C4" type="whole">
      <formula1>1</formula1>
      <formula2>10000</formula2>
    </dataValidation>
    <dataValidation allowBlank="false" error="弁当の価額（税込）を正しく入力してください。" errorStyle="stop" errorTitle="入力エラー" operator="between" showDropDown="false" showErrorMessage="true" showInputMessage="false" sqref="C5" type="decimal">
      <formula1>1</formula1>
      <formula2>100000</formula2>
    </dataValidation>
    <dataValidation allowBlank="false" error="月間の営業日数は整数で入力してください（1〜31）。" errorStyle="stop" errorTitle="入力エラー" operator="between" showDropDown="false" showErrorMessage="true" showInputMessage="false" sqref="C6" type="whole">
      <formula1>1</formula1>
      <formula2>31</formula2>
    </dataValidation>
    <dataValidation allowBlank="false" error="消費税率は 0.08 または 0.1 のみ入力できます。" errorStyle="stop" errorTitle="入力エラー" operator="between" showDropDown="false" showErrorMessage="true" showInputMessage="false" sqref="C7" type="custom">
      <formula1>OR(ROUND(C7,4)=0.08,ROUND(C7,4)=0.1)</formula1>
      <formula2>0</formula2>
    </dataValidation>
    <dataValidation allowBlank="false" error="非課税限度額（税抜）を正しく入力してください。" errorStyle="stop" errorTitle="入力エラー" operator="between" showDropDown="false" showErrorMessage="true" showInputMessage="false" sqref="C8" type="decimal">
      <formula1>1</formula1>
      <formula2>100000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1F4E79"/>
    <pageSetUpPr fitToPage="false"/>
  </sheetPr>
  <dimension ref="B1:D17"/>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
    <col collapsed="false" customWidth="true" hidden="false" outlineLevel="0" max="2" min="2" style="0" width="34"/>
    <col collapsed="false" customWidth="true" hidden="false" outlineLevel="0" max="3" min="3" style="0" width="16"/>
    <col collapsed="false" customWidth="true" hidden="false" outlineLevel="0" max="4" min="4" style="0" width="50"/>
  </cols>
  <sheetData>
    <row r="1" customFormat="false" ht="24" hidden="false" customHeight="true" outlineLevel="0" collapsed="false">
      <c r="B1" s="1" t="s">
        <v>82</v>
      </c>
      <c r="C1" s="2"/>
      <c r="D1" s="2"/>
    </row>
    <row r="2" customFormat="false" ht="15" hidden="false" customHeight="false" outlineLevel="0" collapsed="false">
      <c r="B2" s="3" t="s">
        <v>83</v>
      </c>
    </row>
    <row r="4" customFormat="false" ht="15" hidden="false" customHeight="false" outlineLevel="0" collapsed="false">
      <c r="B4" s="38" t="s">
        <v>84</v>
      </c>
      <c r="C4" s="10" t="n">
        <v>700</v>
      </c>
    </row>
    <row r="5" customFormat="false" ht="15" hidden="false" customHeight="false" outlineLevel="0" collapsed="false">
      <c r="B5" s="9" t="s">
        <v>15</v>
      </c>
      <c r="C5" s="12" t="n">
        <v>0.1</v>
      </c>
    </row>
    <row r="6" customFormat="false" ht="15" hidden="false" customHeight="false" outlineLevel="0" collapsed="false">
      <c r="B6" s="9" t="s">
        <v>85</v>
      </c>
      <c r="C6" s="16" t="n">
        <f aca="false">ROUND(C4/(1+C5),6)</f>
        <v>636.363636</v>
      </c>
    </row>
    <row r="7" customFormat="false" ht="15" hidden="false" customHeight="false" outlineLevel="0" collapsed="false">
      <c r="B7" s="9" t="s">
        <v>86</v>
      </c>
      <c r="C7" s="18" t="n">
        <v>650</v>
      </c>
    </row>
    <row r="8" customFormat="false" ht="15" hidden="false" customHeight="false" outlineLevel="0" collapsed="false">
      <c r="B8" s="39" t="s">
        <v>87</v>
      </c>
      <c r="C8" s="40" t="str">
        <f aca="false">IF(C6&lt;=C7,"○ 非課税","× 給与課税")</f>
        <v>○ 非課税</v>
      </c>
    </row>
    <row r="10" customFormat="false" ht="15" hidden="false" customHeight="false" outlineLevel="0" collapsed="false">
      <c r="B10" s="4" t="s">
        <v>88</v>
      </c>
    </row>
    <row r="11" customFormat="false" ht="15" hidden="false" customHeight="false" outlineLevel="0" collapsed="false">
      <c r="B11" s="24" t="s">
        <v>89</v>
      </c>
      <c r="C11" s="24"/>
      <c r="D11" s="24"/>
    </row>
    <row r="12" customFormat="false" ht="15" hidden="false" customHeight="false" outlineLevel="0" collapsed="false">
      <c r="B12" s="24" t="s">
        <v>90</v>
      </c>
      <c r="C12" s="24"/>
      <c r="D12" s="24"/>
    </row>
    <row r="13" customFormat="false" ht="15" hidden="false" customHeight="false" outlineLevel="0" collapsed="false">
      <c r="B13" s="24" t="s">
        <v>91</v>
      </c>
      <c r="C13" s="24"/>
      <c r="D13" s="24"/>
    </row>
    <row r="14" customFormat="false" ht="15" hidden="false" customHeight="false" outlineLevel="0" collapsed="false">
      <c r="B14" s="24" t="s">
        <v>92</v>
      </c>
      <c r="C14" s="24"/>
      <c r="D14" s="24"/>
    </row>
    <row r="15" customFormat="false" ht="15" hidden="false" customHeight="false" outlineLevel="0" collapsed="false">
      <c r="B15" s="41" t="s">
        <v>93</v>
      </c>
      <c r="C15" s="41"/>
      <c r="D15" s="41"/>
    </row>
    <row r="17" customFormat="false" ht="15" hidden="false" customHeight="false" outlineLevel="0" collapsed="false">
      <c r="B17" s="23" t="s">
        <v>94</v>
      </c>
    </row>
  </sheetData>
  <mergeCells count="5">
    <mergeCell ref="B11:D11"/>
    <mergeCell ref="B12:D12"/>
    <mergeCell ref="B13:D13"/>
    <mergeCell ref="B14:D14"/>
    <mergeCell ref="B15:D15"/>
  </mergeCells>
  <dataValidations count="2">
    <dataValidation allowBlank="false" error="1回あたりの支給額（税込）を正しく入力してください。" errorStyle="stop" errorTitle="入力エラー" operator="between" showDropDown="false" showErrorMessage="true" showInputMessage="false" sqref="C4" type="decimal">
      <formula1>0</formula1>
      <formula2>100000</formula2>
    </dataValidation>
    <dataValidation allowBlank="false" error="消費税率は 0.08 または 0.1 のみ入力できます。" errorStyle="stop" errorTitle="入力エラー" operator="between" showDropDown="false" showErrorMessage="true" showInputMessage="false" sqref="C5" type="custom">
      <formula1>OR(ROUND(C5,4)=0.08,ROUND(C5,4)=0.1)</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2026-09-04T12:42:35Z</dcterms:created>
  <dc:creator>openpyxl</dc:creator>
  <dc:description/>
  <dc:language>en-US</dc:language>
  <cp:lastModifiedBy/>
  <dcterms:modified xsi:type="dcterms:W3CDTF">2026-09-04T12:42:35Z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